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1810\Desktop\【賦課担当】R050418引継ぎ\06 国保税試算\HP掲載用\"/>
    </mc:Choice>
  </mc:AlternateContent>
  <xr:revisionPtr revIDLastSave="0" documentId="13_ncr:1_{E01A23F7-0610-4255-B5FE-782F487E9CEE}" xr6:coauthVersionLast="36" xr6:coauthVersionMax="36" xr10:uidLastSave="{00000000-0000-0000-0000-000000000000}"/>
  <bookViews>
    <workbookView xWindow="0" yWindow="0" windowWidth="20490" windowHeight="7530" xr2:uid="{00000000-000D-0000-FFFF-FFFF00000000}"/>
  </bookViews>
  <sheets>
    <sheet name="試算結果" sheetId="4" r:id="rId1"/>
  </sheets>
  <definedNames>
    <definedName name="_xlnm.Print_Area" localSheetId="0">試算結果!$B$2:$R$53</definedName>
  </definedNames>
  <calcPr calcId="191029"/>
</workbook>
</file>

<file path=xl/calcChain.xml><?xml version="1.0" encoding="utf-8"?>
<calcChain xmlns="http://schemas.openxmlformats.org/spreadsheetml/2006/main">
  <c r="I18" i="4" l="1"/>
  <c r="I17" i="4"/>
  <c r="L16" i="4" l="1"/>
  <c r="I16" i="4" l="1"/>
  <c r="S16" i="4" l="1"/>
  <c r="L20" i="4"/>
  <c r="L21" i="4"/>
  <c r="L17" i="4"/>
  <c r="M17" i="4" s="1"/>
  <c r="L18" i="4"/>
  <c r="L19" i="4"/>
  <c r="S17" i="4" l="1"/>
  <c r="D36" i="4"/>
  <c r="F36" i="4"/>
  <c r="L36" i="4" l="1"/>
  <c r="M16" i="4"/>
  <c r="Q16" i="4" s="1"/>
  <c r="H36" i="4"/>
  <c r="P16" i="4" l="1"/>
  <c r="G36" i="4" s="1"/>
  <c r="I21" i="4"/>
  <c r="S18" i="4" l="1"/>
  <c r="S19" i="4" l="1"/>
  <c r="S20" i="4"/>
  <c r="S21" i="4"/>
  <c r="O39" i="4" l="1"/>
  <c r="M21" i="4"/>
  <c r="P21" i="4" s="1"/>
  <c r="I19" i="4"/>
  <c r="M19" i="4" s="1"/>
  <c r="P19" i="4" s="1"/>
  <c r="I20" i="4"/>
  <c r="Q21" i="4" l="1"/>
  <c r="Q19" i="4"/>
  <c r="P17" i="4"/>
  <c r="E37" i="4" s="1"/>
  <c r="Q17" i="4"/>
  <c r="E41" i="4"/>
  <c r="G41" i="4"/>
  <c r="E39" i="4"/>
  <c r="G39" i="4"/>
  <c r="M20" i="4"/>
  <c r="G37" i="4"/>
  <c r="M18" i="4"/>
  <c r="E36" i="4"/>
  <c r="K37" i="4" l="1"/>
  <c r="P18" i="4"/>
  <c r="E38" i="4" s="1"/>
  <c r="Q18" i="4"/>
  <c r="P20" i="4"/>
  <c r="E40" i="4" s="1"/>
  <c r="Q20" i="4"/>
  <c r="G40" i="4"/>
  <c r="K36" i="4"/>
  <c r="G38" i="4"/>
  <c r="N2" i="4"/>
  <c r="E42" i="4" l="1"/>
  <c r="D41" i="4"/>
  <c r="D40" i="4"/>
  <c r="D39" i="4"/>
  <c r="D38" i="4"/>
  <c r="D37" i="4"/>
  <c r="D42" i="4" l="1"/>
  <c r="H39" i="4"/>
  <c r="H40" i="4"/>
  <c r="H41" i="4"/>
  <c r="C41" i="4" l="1"/>
  <c r="C40" i="4"/>
  <c r="C39" i="4"/>
  <c r="C38" i="4"/>
  <c r="C37" i="4"/>
  <c r="C21" i="4"/>
  <c r="C20" i="4"/>
  <c r="C19" i="4"/>
  <c r="C18" i="4"/>
  <c r="C17" i="4"/>
  <c r="F38" i="4" l="1"/>
  <c r="L38" i="4" s="1"/>
  <c r="F39" i="4"/>
  <c r="L39" i="4" s="1"/>
  <c r="F40" i="4"/>
  <c r="L40" i="4" s="1"/>
  <c r="F41" i="4"/>
  <c r="L41" i="4" s="1"/>
  <c r="F37" i="4"/>
  <c r="L37" i="4" s="1"/>
  <c r="J37" i="4" s="1"/>
  <c r="F42" i="4" l="1"/>
  <c r="H37" i="4" l="1"/>
  <c r="H38" i="4"/>
  <c r="H42" i="4" l="1"/>
  <c r="K51" i="4" l="1"/>
  <c r="K52" i="4"/>
  <c r="K50" i="4"/>
  <c r="J36" i="4"/>
  <c r="K39" i="4" l="1"/>
  <c r="K41" i="4" l="1"/>
  <c r="J41" i="4" s="1"/>
  <c r="K40" i="4"/>
  <c r="J40" i="4" s="1"/>
  <c r="J39" i="4"/>
  <c r="P22" i="4"/>
  <c r="K38" i="4"/>
  <c r="J38" i="4" s="1"/>
  <c r="Q22" i="4"/>
  <c r="G42" i="4" l="1"/>
  <c r="N51" i="4" s="1"/>
  <c r="P51" i="4" s="1"/>
  <c r="N50" i="4" l="1"/>
  <c r="P50" i="4" s="1"/>
  <c r="N37" i="4"/>
  <c r="N41" i="4" s="1"/>
  <c r="N52" i="4"/>
  <c r="P52" i="4" s="1"/>
</calcChain>
</file>

<file path=xl/sharedStrings.xml><?xml version="1.0" encoding="utf-8"?>
<sst xmlns="http://schemas.openxmlformats.org/spreadsheetml/2006/main" count="133" uniqueCount="100">
  <si>
    <t>１ヶ月あたりの目安</t>
    <phoneticPr fontId="1"/>
  </si>
  <si>
    <t>所得割額</t>
    <rPh sb="0" eb="2">
      <t>ショトク</t>
    </rPh>
    <rPh sb="2" eb="3">
      <t>ワリ</t>
    </rPh>
    <rPh sb="3" eb="4">
      <t>ガク</t>
    </rPh>
    <phoneticPr fontId="1"/>
  </si>
  <si>
    <t>均等割額</t>
    <rPh sb="0" eb="2">
      <t>キントウ</t>
    </rPh>
    <rPh sb="2" eb="3">
      <t>ワリ</t>
    </rPh>
    <rPh sb="3" eb="4">
      <t>ガク</t>
    </rPh>
    <phoneticPr fontId="1"/>
  </si>
  <si>
    <t>合計額</t>
    <rPh sb="0" eb="2">
      <t>ゴウケイ</t>
    </rPh>
    <rPh sb="2" eb="3">
      <t>ガク</t>
    </rPh>
    <phoneticPr fontId="1"/>
  </si>
  <si>
    <t>円／月</t>
    <rPh sb="2" eb="3">
      <t>ツキ</t>
    </rPh>
    <phoneticPr fontId="1"/>
  </si>
  <si>
    <t>軽減対象となる前年中の総所得金額等の基準</t>
    <rPh sb="0" eb="2">
      <t>ケイゲン</t>
    </rPh>
    <rPh sb="2" eb="4">
      <t>タイショウ</t>
    </rPh>
    <rPh sb="7" eb="10">
      <t>ゼンネンチュウ</t>
    </rPh>
    <rPh sb="11" eb="14">
      <t>ソウショトク</t>
    </rPh>
    <rPh sb="14" eb="16">
      <t>キンガク</t>
    </rPh>
    <rPh sb="16" eb="17">
      <t>トウ</t>
    </rPh>
    <rPh sb="18" eb="20">
      <t>キジュン</t>
    </rPh>
    <phoneticPr fontId="1"/>
  </si>
  <si>
    <t>７　割</t>
    <rPh sb="2" eb="3">
      <t>ワリ</t>
    </rPh>
    <phoneticPr fontId="1"/>
  </si>
  <si>
    <t>５　割</t>
    <rPh sb="2" eb="3">
      <t>ワリ</t>
    </rPh>
    <phoneticPr fontId="1"/>
  </si>
  <si>
    <t>２　割</t>
    <rPh sb="2" eb="3">
      <t>ワリ</t>
    </rPh>
    <phoneticPr fontId="1"/>
  </si>
  <si>
    <t>※期別の納付金額とは異なります。</t>
    <rPh sb="1" eb="2">
      <t>キ</t>
    </rPh>
    <phoneticPr fontId="1"/>
  </si>
  <si>
    <t>介護分</t>
    <rPh sb="0" eb="2">
      <t>カイゴ</t>
    </rPh>
    <rPh sb="2" eb="3">
      <t>ブン</t>
    </rPh>
    <phoneticPr fontId="1"/>
  </si>
  <si>
    <t>医療・支援分</t>
    <rPh sb="0" eb="2">
      <t>イリョウ</t>
    </rPh>
    <rPh sb="3" eb="5">
      <t>シエン</t>
    </rPh>
    <rPh sb="5" eb="6">
      <t>ブン</t>
    </rPh>
    <phoneticPr fontId="1"/>
  </si>
  <si>
    <t>軽減割合</t>
    <rPh sb="0" eb="2">
      <t>ケイゲン</t>
    </rPh>
    <rPh sb="2" eb="4">
      <t>ワリアイ</t>
    </rPh>
    <phoneticPr fontId="1"/>
  </si>
  <si>
    <t>円／年</t>
    <phoneticPr fontId="1"/>
  </si>
  <si>
    <t>世帯主</t>
    <rPh sb="0" eb="3">
      <t>セタイヌシ</t>
    </rPh>
    <phoneticPr fontId="1"/>
  </si>
  <si>
    <t>左記以外の
所得金額</t>
    <rPh sb="0" eb="2">
      <t>サキ</t>
    </rPh>
    <rPh sb="2" eb="4">
      <t>イガイ</t>
    </rPh>
    <rPh sb="6" eb="8">
      <t>ショトク</t>
    </rPh>
    <rPh sb="8" eb="10">
      <t>キンガク</t>
    </rPh>
    <phoneticPr fontId="1"/>
  </si>
  <si>
    <t>所得金額
調整控除額</t>
    <rPh sb="0" eb="2">
      <t>ショトク</t>
    </rPh>
    <rPh sb="2" eb="4">
      <t>キンガク</t>
    </rPh>
    <rPh sb="5" eb="7">
      <t>チョウセイ</t>
    </rPh>
    <rPh sb="7" eb="9">
      <t>コウジョ</t>
    </rPh>
    <rPh sb="9" eb="10">
      <t>ガク</t>
    </rPh>
    <phoneticPr fontId="1"/>
  </si>
  <si>
    <t>基準総所得金額</t>
    <rPh sb="0" eb="7">
      <t>キジュンソウショトクキンガク</t>
    </rPh>
    <phoneticPr fontId="1"/>
  </si>
  <si>
    <t>単位（円）</t>
    <rPh sb="0" eb="2">
      <t>タンイ</t>
    </rPh>
    <rPh sb="3" eb="4">
      <t>エン</t>
    </rPh>
    <phoneticPr fontId="1"/>
  </si>
  <si>
    <t>世帯主
及び
国保加入者</t>
    <rPh sb="0" eb="3">
      <t>セタイヌシ</t>
    </rPh>
    <rPh sb="4" eb="5">
      <t>オヨ</t>
    </rPh>
    <rPh sb="7" eb="12">
      <t>コクホカニュウシャ</t>
    </rPh>
    <phoneticPr fontId="1"/>
  </si>
  <si>
    <t>国民健康険税額（概算）</t>
    <rPh sb="0" eb="2">
      <t>コクミン</t>
    </rPh>
    <rPh sb="2" eb="4">
      <t>ケンコウ</t>
    </rPh>
    <rPh sb="4" eb="5">
      <t>ケン</t>
    </rPh>
    <rPh sb="5" eb="6">
      <t>ゼイ</t>
    </rPh>
    <rPh sb="6" eb="7">
      <t>ガク</t>
    </rPh>
    <rPh sb="8" eb="10">
      <t>ガイサン</t>
    </rPh>
    <phoneticPr fontId="1"/>
  </si>
  <si>
    <t>【加入者の区分と基準総所得金額】</t>
    <phoneticPr fontId="1"/>
  </si>
  <si>
    <t>　【個人別賦課明細】</t>
    <phoneticPr fontId="1"/>
  </si>
  <si>
    <t xml:space="preserve">円／年
</t>
    <phoneticPr fontId="1"/>
  </si>
  <si>
    <t>医療分</t>
    <rPh sb="0" eb="2">
      <t>イリョウ</t>
    </rPh>
    <rPh sb="2" eb="3">
      <t>ブン</t>
    </rPh>
    <phoneticPr fontId="1"/>
  </si>
  <si>
    <t>支援分</t>
    <rPh sb="0" eb="2">
      <t>シエン</t>
    </rPh>
    <rPh sb="2" eb="3">
      <t>ブン</t>
    </rPh>
    <phoneticPr fontId="1"/>
  </si>
  <si>
    <t>介護分</t>
    <rPh sb="0" eb="2">
      <t>カイゴ</t>
    </rPh>
    <rPh sb="2" eb="3">
      <t>ブン</t>
    </rPh>
    <phoneticPr fontId="1"/>
  </si>
  <si>
    <t>均等割額（円）</t>
    <rPh sb="0" eb="4">
      <t>キントウワリガク</t>
    </rPh>
    <rPh sb="5" eb="6">
      <t>エン</t>
    </rPh>
    <phoneticPr fontId="1"/>
  </si>
  <si>
    <t>所得割額（％）</t>
    <rPh sb="0" eb="2">
      <t>ショトク</t>
    </rPh>
    <rPh sb="2" eb="3">
      <t>ワリ</t>
    </rPh>
    <rPh sb="3" eb="4">
      <t>ガク</t>
    </rPh>
    <phoneticPr fontId="1"/>
  </si>
  <si>
    <t>賦課限度額（円）</t>
    <rPh sb="0" eb="5">
      <t>フカゲンドガク</t>
    </rPh>
    <rPh sb="6" eb="7">
      <t>エン</t>
    </rPh>
    <phoneticPr fontId="1"/>
  </si>
  <si>
    <t>税率等</t>
    <rPh sb="0" eb="2">
      <t>ゼイリツ</t>
    </rPh>
    <rPh sb="2" eb="3">
      <t>トウ</t>
    </rPh>
    <phoneticPr fontId="1"/>
  </si>
  <si>
    <t>※40～64歳の方は介護分を含みます。</t>
    <phoneticPr fontId="1"/>
  </si>
  <si>
    <t>※概算のため、実際の税額とは異なる場合があります。</t>
    <phoneticPr fontId="1"/>
  </si>
  <si>
    <t>　□　試算結果は、国民健康険税額（概算）に表示されます。</t>
    <rPh sb="3" eb="5">
      <t>シサン</t>
    </rPh>
    <rPh sb="5" eb="7">
      <t>ケッカ</t>
    </rPh>
    <rPh sb="21" eb="23">
      <t>ヒョウジ</t>
    </rPh>
    <phoneticPr fontId="1"/>
  </si>
  <si>
    <t>【所得が少ない世帯に対する軽減制度】</t>
    <rPh sb="1" eb="3">
      <t>ショトク</t>
    </rPh>
    <rPh sb="4" eb="5">
      <t>スク</t>
    </rPh>
    <rPh sb="7" eb="9">
      <t>セタイ</t>
    </rPh>
    <rPh sb="10" eb="11">
      <t>タイ</t>
    </rPh>
    <rPh sb="13" eb="15">
      <t>ケイゲン</t>
    </rPh>
    <rPh sb="15" eb="17">
      <t>セイド</t>
    </rPh>
    <phoneticPr fontId="1"/>
  </si>
  <si>
    <t xml:space="preserve">【試算方法】
</t>
    <rPh sb="1" eb="3">
      <t>シサン</t>
    </rPh>
    <rPh sb="3" eb="5">
      <t>ホウホウ</t>
    </rPh>
    <phoneticPr fontId="1"/>
  </si>
  <si>
    <t xml:space="preserve">合計額 </t>
    <rPh sb="0" eb="2">
      <t>ゴウケイ</t>
    </rPh>
    <rPh sb="2" eb="3">
      <t>ガク</t>
    </rPh>
    <phoneticPr fontId="1"/>
  </si>
  <si>
    <t>区分</t>
    <rPh sb="0" eb="2">
      <t>クブン</t>
    </rPh>
    <phoneticPr fontId="1"/>
  </si>
  <si>
    <t>軽減基準
所得金額</t>
    <rPh sb="0" eb="2">
      <t>ケイゲン</t>
    </rPh>
    <rPh sb="2" eb="4">
      <t>キジュン</t>
    </rPh>
    <rPh sb="5" eb="7">
      <t>ショトク</t>
    </rPh>
    <rPh sb="7" eb="9">
      <t>キンガク</t>
    </rPh>
    <phoneticPr fontId="1"/>
  </si>
  <si>
    <t>国保加入者、国保から後期高齢者医療制度に移行した方（以下「被保険者」）及び世帯主の軽減基準所得金額の合計額が次の基準以下の場合は、均等割額が軽減されます。</t>
    <rPh sb="35" eb="36">
      <t>オヨ</t>
    </rPh>
    <rPh sb="37" eb="40">
      <t>セタイヌシ</t>
    </rPh>
    <rPh sb="41" eb="47">
      <t>ケイゲンキジュンショトク</t>
    </rPh>
    <rPh sb="47" eb="49">
      <t>キンガク</t>
    </rPh>
    <phoneticPr fontId="1"/>
  </si>
  <si>
    <t>給与
収入金額</t>
    <rPh sb="0" eb="2">
      <t>キュウヨ</t>
    </rPh>
    <rPh sb="3" eb="5">
      <t>シュウニュウ</t>
    </rPh>
    <rPh sb="5" eb="6">
      <t>キン</t>
    </rPh>
    <rPh sb="6" eb="7">
      <t>ガク</t>
    </rPh>
    <phoneticPr fontId="1"/>
  </si>
  <si>
    <t>給与
所得金額</t>
    <rPh sb="0" eb="2">
      <t>キュウヨ</t>
    </rPh>
    <rPh sb="3" eb="5">
      <t>ショトク</t>
    </rPh>
    <rPh sb="5" eb="6">
      <t>キン</t>
    </rPh>
    <rPh sb="6" eb="7">
      <t>ガク</t>
    </rPh>
    <phoneticPr fontId="1"/>
  </si>
  <si>
    <t>公的年金等収入金額</t>
    <rPh sb="0" eb="2">
      <t>コウテキ</t>
    </rPh>
    <rPh sb="2" eb="5">
      <t>ネンキンナド</t>
    </rPh>
    <rPh sb="5" eb="7">
      <t>シュウニュウ</t>
    </rPh>
    <rPh sb="7" eb="8">
      <t>キン</t>
    </rPh>
    <rPh sb="8" eb="9">
      <t>ガク</t>
    </rPh>
    <phoneticPr fontId="1"/>
  </si>
  <si>
    <t>年金
所得金額</t>
    <rPh sb="0" eb="2">
      <t>ネンキン</t>
    </rPh>
    <rPh sb="3" eb="5">
      <t>ショトク</t>
    </rPh>
    <rPh sb="5" eb="6">
      <t>キン</t>
    </rPh>
    <rPh sb="6" eb="7">
      <t>ガク</t>
    </rPh>
    <phoneticPr fontId="1"/>
  </si>
  <si>
    <t xml:space="preserve"> 【軽減された場合の国民健康保険税額（概算）】</t>
    <rPh sb="2" eb="4">
      <t>ケイゲン</t>
    </rPh>
    <rPh sb="7" eb="9">
      <t>バアイ</t>
    </rPh>
    <rPh sb="10" eb="16">
      <t>コクミンケンコウホケン</t>
    </rPh>
    <rPh sb="16" eb="17">
      <t>ゼイ</t>
    </rPh>
    <rPh sb="17" eb="18">
      <t>ガク</t>
    </rPh>
    <rPh sb="19" eb="21">
      <t>ガイサン</t>
    </rPh>
    <phoneticPr fontId="1"/>
  </si>
  <si>
    <t>うち専従者
給与収入金額</t>
    <rPh sb="2" eb="5">
      <t>センジュウシャ</t>
    </rPh>
    <rPh sb="6" eb="10">
      <t>キュウヨシュウニュウ</t>
    </rPh>
    <rPh sb="10" eb="12">
      <t>キンガク</t>
    </rPh>
    <phoneticPr fontId="1"/>
  </si>
  <si>
    <t>給与
所得者等</t>
    <phoneticPr fontId="1"/>
  </si>
  <si>
    <t>専従者
控除額</t>
    <rPh sb="0" eb="3">
      <t>センジュウシャ</t>
    </rPh>
    <rPh sb="4" eb="6">
      <t>コウジョ</t>
    </rPh>
    <rPh sb="6" eb="7">
      <t>ガク</t>
    </rPh>
    <phoneticPr fontId="1"/>
  </si>
  <si>
    <t>（参考）基準となる
軽減基準所得金額</t>
    <rPh sb="1" eb="3">
      <t>サンコウ</t>
    </rPh>
    <rPh sb="4" eb="6">
      <t>キジュン</t>
    </rPh>
    <rPh sb="10" eb="14">
      <t>ケイゲンキジュン</t>
    </rPh>
    <rPh sb="14" eb="18">
      <t>ショトクキンガク</t>
    </rPh>
    <phoneticPr fontId="1"/>
  </si>
  <si>
    <t>※（参考）基準となる軽減基準所得金額 及び 【軽減された場合の国民健康保険税額（概算）】は、国保から後期高齢者医療制度に移行した方がいないと仮定して判定しています。</t>
    <rPh sb="19" eb="20">
      <t>オヨ</t>
    </rPh>
    <phoneticPr fontId="1"/>
  </si>
  <si>
    <t>（参考）</t>
    <rPh sb="1" eb="3">
      <t>サンコウ</t>
    </rPh>
    <phoneticPr fontId="1"/>
  </si>
  <si>
    <t>軽減基準用
給与所得金額</t>
    <rPh sb="0" eb="2">
      <t>ケイゲン</t>
    </rPh>
    <rPh sb="2" eb="4">
      <t>キジュン</t>
    </rPh>
    <rPh sb="4" eb="5">
      <t>ヨウ</t>
    </rPh>
    <rPh sb="6" eb="8">
      <t>キュウヨ</t>
    </rPh>
    <rPh sb="8" eb="10">
      <t>ショトク</t>
    </rPh>
    <rPh sb="10" eb="12">
      <t>キンガク</t>
    </rPh>
    <phoneticPr fontId="1"/>
  </si>
  <si>
    <t>（選択式）</t>
    <phoneticPr fontId="1"/>
  </si>
  <si>
    <t xml:space="preserve">
国保加入</t>
    <rPh sb="1" eb="3">
      <t>コクホ</t>
    </rPh>
    <rPh sb="3" eb="5">
      <t>カニュウ</t>
    </rPh>
    <phoneticPr fontId="1"/>
  </si>
  <si>
    <t xml:space="preserve">
年齢</t>
    <rPh sb="1" eb="3">
      <t>ネンレイ</t>
    </rPh>
    <phoneticPr fontId="1"/>
  </si>
  <si>
    <t>※2　総所得金額等とは、総所得金額及び申告分離課税の所得（山林所得、特別控除後の土地建物等に係る譲渡所得、株式譲渡・配当・先物所得等）の合計額をいいます。</t>
    <rPh sb="12" eb="15">
      <t>ソウショトク</t>
    </rPh>
    <phoneticPr fontId="1"/>
  </si>
  <si>
    <r>
      <t xml:space="preserve">非自発的
失業者
</t>
    </r>
    <r>
      <rPr>
        <sz val="8"/>
        <rFont val="ＭＳ Ｐゴシック"/>
        <family val="3"/>
        <charset val="128"/>
        <scheme val="minor"/>
      </rPr>
      <t>（※1）</t>
    </r>
    <rPh sb="0" eb="1">
      <t>ヒ</t>
    </rPh>
    <rPh sb="1" eb="4">
      <t>ジハツテキ</t>
    </rPh>
    <rPh sb="5" eb="8">
      <t>シツギョウシャ</t>
    </rPh>
    <phoneticPr fontId="1"/>
  </si>
  <si>
    <r>
      <t xml:space="preserve">
総所得
金額等
</t>
    </r>
    <r>
      <rPr>
        <sz val="8"/>
        <rFont val="ＭＳ Ｐゴシック"/>
        <family val="3"/>
        <charset val="128"/>
        <scheme val="minor"/>
      </rPr>
      <t>（※2）</t>
    </r>
    <phoneticPr fontId="1"/>
  </si>
  <si>
    <t>※1　非自発的失業者とは、雇用保険受給資格者証の離職理由が １１，１２，２１，２２，２３，３１，３２，３３，３４ に該当する６５歳未満の方をいいます。</t>
    <rPh sb="3" eb="10">
      <t>ヒジハツテキシツギョウシャ</t>
    </rPh>
    <rPh sb="68" eb="69">
      <t>カタ</t>
    </rPh>
    <phoneticPr fontId="1"/>
  </si>
  <si>
    <t>　　　　　※端数処理等の関係で【個人別賦課明細】の合計額と
　　　　　　　一致しない場合があります。
　　　　　※年度途中で４０歳、６５歳、７５歳になる方は、
               試算結果と異なる場合があります。</t>
    <rPh sb="16" eb="18">
      <t>コジン</t>
    </rPh>
    <rPh sb="18" eb="19">
      <t>ベツ</t>
    </rPh>
    <rPh sb="19" eb="21">
      <t>フカ</t>
    </rPh>
    <rPh sb="21" eb="23">
      <t>メイサイ</t>
    </rPh>
    <rPh sb="25" eb="27">
      <t>ゴウケイ</t>
    </rPh>
    <rPh sb="27" eb="28">
      <t>ガク</t>
    </rPh>
    <rPh sb="73" eb="74">
      <t>サイ</t>
    </rPh>
    <rPh sb="96" eb="98">
      <t>シサン</t>
    </rPh>
    <rPh sb="98" eb="100">
      <t>ケッカ</t>
    </rPh>
    <phoneticPr fontId="1"/>
  </si>
  <si>
    <t xml:space="preserve">        非自発的失業者欄で「該当する」を選択した場合、総所得金額等及び軽減基準所得金額は、給与所得金額（専従者給与収入金額は除く。）を３０％に軽減した後の額を表示しています。</t>
    <rPh sb="14" eb="15">
      <t>シャ</t>
    </rPh>
    <rPh sb="15" eb="16">
      <t>ラン</t>
    </rPh>
    <rPh sb="18" eb="20">
      <t>ガイトウ</t>
    </rPh>
    <rPh sb="24" eb="26">
      <t>センタク</t>
    </rPh>
    <rPh sb="28" eb="30">
      <t>バアイ</t>
    </rPh>
    <rPh sb="31" eb="36">
      <t>ソウショトクキンガク</t>
    </rPh>
    <rPh sb="36" eb="37">
      <t>トウ</t>
    </rPh>
    <rPh sb="37" eb="38">
      <t>オヨ</t>
    </rPh>
    <rPh sb="39" eb="41">
      <t>ケイゲン</t>
    </rPh>
    <rPh sb="41" eb="43">
      <t>キジュン</t>
    </rPh>
    <rPh sb="43" eb="45">
      <t>ショトク</t>
    </rPh>
    <rPh sb="45" eb="47">
      <t>キンガク</t>
    </rPh>
    <rPh sb="56" eb="59">
      <t>センジュウシャ</t>
    </rPh>
    <rPh sb="59" eb="63">
      <t>キュウヨシュウニュウ</t>
    </rPh>
    <rPh sb="63" eb="65">
      <t>キンガク</t>
    </rPh>
    <rPh sb="66" eb="67">
      <t>ノゾ</t>
    </rPh>
    <phoneticPr fontId="1"/>
  </si>
  <si>
    <t>作成</t>
    <rPh sb="0" eb="2">
      <t>サクセイ</t>
    </rPh>
    <phoneticPr fontId="1"/>
  </si>
  <si>
    <t>　　　43万円＋（給与所得者等の数-1）×10万円</t>
    <rPh sb="5" eb="7">
      <t>マンエン</t>
    </rPh>
    <rPh sb="9" eb="11">
      <t>キュウヨ</t>
    </rPh>
    <rPh sb="11" eb="13">
      <t>ショトク</t>
    </rPh>
    <rPh sb="13" eb="14">
      <t>シャ</t>
    </rPh>
    <rPh sb="14" eb="15">
      <t>トウ</t>
    </rPh>
    <rPh sb="16" eb="17">
      <t>カズ</t>
    </rPh>
    <rPh sb="23" eb="25">
      <t>マンエン</t>
    </rPh>
    <phoneticPr fontId="1"/>
  </si>
  <si>
    <t>　（賦課限度額は、</t>
    <rPh sb="2" eb="4">
      <t>フカ</t>
    </rPh>
    <rPh sb="4" eb="6">
      <t>ゲンド</t>
    </rPh>
    <rPh sb="6" eb="7">
      <t>ガク</t>
    </rPh>
    <phoneticPr fontId="1"/>
  </si>
  <si>
    <t>円/年）</t>
    <rPh sb="0" eb="1">
      <t>エン</t>
    </rPh>
    <phoneticPr fontId="1"/>
  </si>
  <si>
    <t>~</t>
    <phoneticPr fontId="1"/>
  </si>
  <si>
    <t>控除額</t>
    <rPh sb="0" eb="3">
      <t>コウジョガク</t>
    </rPh>
    <phoneticPr fontId="1"/>
  </si>
  <si>
    <t>割合</t>
    <rPh sb="0" eb="2">
      <t>ワリアイ</t>
    </rPh>
    <phoneticPr fontId="1"/>
  </si>
  <si>
    <t>公的年金受給額</t>
    <rPh sb="0" eb="2">
      <t>コウテキ</t>
    </rPh>
    <rPh sb="2" eb="4">
      <t>ネンキン</t>
    </rPh>
    <rPh sb="4" eb="7">
      <t>ジュキュウガク</t>
    </rPh>
    <phoneticPr fontId="1"/>
  </si>
  <si>
    <t>年齢区分</t>
    <rPh sb="0" eb="4">
      <t>ネンレイクブン</t>
    </rPh>
    <phoneticPr fontId="1"/>
  </si>
  <si>
    <t xml:space="preserve">昭和34年
1月2日以降
生まれ
</t>
    <rPh sb="0" eb="2">
      <t>ショウワ</t>
    </rPh>
    <rPh sb="4" eb="5">
      <t>ネン</t>
    </rPh>
    <rPh sb="7" eb="8">
      <t>ガツ</t>
    </rPh>
    <rPh sb="9" eb="10">
      <t>ニチ</t>
    </rPh>
    <rPh sb="10" eb="12">
      <t>イコウ</t>
    </rPh>
    <rPh sb="13" eb="14">
      <t>ウ</t>
    </rPh>
    <phoneticPr fontId="1"/>
  </si>
  <si>
    <t>昭和34年
1月1日以前
生まれ</t>
    <rPh sb="0" eb="2">
      <t>ショウワ</t>
    </rPh>
    <rPh sb="4" eb="5">
      <t>ネン</t>
    </rPh>
    <rPh sb="7" eb="8">
      <t>ガツ</t>
    </rPh>
    <rPh sb="9" eb="10">
      <t>ニチ</t>
    </rPh>
    <rPh sb="10" eb="12">
      <t>イゼン</t>
    </rPh>
    <rPh sb="13" eb="14">
      <t>ウ</t>
    </rPh>
    <phoneticPr fontId="1"/>
  </si>
  <si>
    <t>公的年金に係る雑所得の速算</t>
    <rPh sb="0" eb="4">
      <t>コウテキネンキン</t>
    </rPh>
    <rPh sb="5" eb="6">
      <t>カカ</t>
    </rPh>
    <rPh sb="7" eb="10">
      <t>ザツショトク</t>
    </rPh>
    <rPh sb="11" eb="13">
      <t>ソクサン</t>
    </rPh>
    <phoneticPr fontId="1"/>
  </si>
  <si>
    <t>軽減判定に必要な数字</t>
    <rPh sb="0" eb="4">
      <t>ケイゲンハンテイ</t>
    </rPh>
    <rPh sb="5" eb="7">
      <t>ヒツヨウ</t>
    </rPh>
    <rPh sb="8" eb="10">
      <t>スウジ</t>
    </rPh>
    <phoneticPr fontId="1"/>
  </si>
  <si>
    <t>７割軽減</t>
    <rPh sb="1" eb="2">
      <t>ワリ</t>
    </rPh>
    <rPh sb="2" eb="4">
      <t>ケイゲン</t>
    </rPh>
    <phoneticPr fontId="1"/>
  </si>
  <si>
    <t>５割軽減</t>
    <rPh sb="1" eb="2">
      <t>ワリ</t>
    </rPh>
    <rPh sb="2" eb="4">
      <t>ケイゲン</t>
    </rPh>
    <phoneticPr fontId="1"/>
  </si>
  <si>
    <t>２割軽減</t>
    <rPh sb="1" eb="2">
      <t>ワリ</t>
    </rPh>
    <rPh sb="2" eb="4">
      <t>ケイゲン</t>
    </rPh>
    <phoneticPr fontId="1"/>
  </si>
  <si>
    <t>令和７年４月～令和８年３月分</t>
    <phoneticPr fontId="1"/>
  </si>
  <si>
    <t>令和７年度　国民健康保険税額試算結果</t>
    <rPh sb="0" eb="2">
      <t>レイワ</t>
    </rPh>
    <rPh sb="3" eb="5">
      <t>ネンド</t>
    </rPh>
    <rPh sb="6" eb="13">
      <t>コクミンケンコウホケンゼイ</t>
    </rPh>
    <rPh sb="13" eb="14">
      <t>ガク</t>
    </rPh>
    <rPh sb="14" eb="16">
      <t>シサン</t>
    </rPh>
    <rPh sb="16" eb="18">
      <t>ケッカ</t>
    </rPh>
    <phoneticPr fontId="1"/>
  </si>
  <si>
    <t>【世帯主及び国保加入者の所得状況等（令和６年中）】</t>
    <rPh sb="12" eb="14">
      <t>ショトク</t>
    </rPh>
    <rPh sb="18" eb="20">
      <t>レイワ</t>
    </rPh>
    <rPh sb="21" eb="22">
      <t>ネン</t>
    </rPh>
    <rPh sb="22" eb="23">
      <t>チュウ</t>
    </rPh>
    <phoneticPr fontId="1"/>
  </si>
  <si>
    <t>　　　43万円＋（給与所得者等の数-1）×10万円 ＋ （被保険者数×30万5千円）</t>
    <rPh sb="39" eb="40">
      <t>セン</t>
    </rPh>
    <phoneticPr fontId="1"/>
  </si>
  <si>
    <t>　　　43万円＋（給与所得者等の数-1）×10万円 ＋ （被保険者数×56万円）</t>
    <rPh sb="37" eb="38">
      <t>マン</t>
    </rPh>
    <phoneticPr fontId="1"/>
  </si>
  <si>
    <t>給与所得の速算表</t>
    <rPh sb="0" eb="4">
      <t>キュウヨショトク</t>
    </rPh>
    <rPh sb="5" eb="8">
      <t>ソクサンヒョウ</t>
    </rPh>
    <phoneticPr fontId="1"/>
  </si>
  <si>
    <t>非自発的失業者軽減用</t>
    <rPh sb="0" eb="4">
      <t>ヒジハツテキ</t>
    </rPh>
    <rPh sb="4" eb="7">
      <t>シツギョウシャ</t>
    </rPh>
    <rPh sb="7" eb="10">
      <t>ケイゲンヨウ</t>
    </rPh>
    <phoneticPr fontId="1"/>
  </si>
  <si>
    <t>所得金額調整控除用</t>
    <rPh sb="0" eb="4">
      <t>ショトクキンガク</t>
    </rPh>
    <rPh sb="4" eb="9">
      <t>チョウセイコウジョヨウ</t>
    </rPh>
    <phoneticPr fontId="1"/>
  </si>
  <si>
    <t>M16-21</t>
    <phoneticPr fontId="1"/>
  </si>
  <si>
    <t>P16-21</t>
    <phoneticPr fontId="1"/>
  </si>
  <si>
    <t>I16-21</t>
    <phoneticPr fontId="1"/>
  </si>
  <si>
    <t>L16-21</t>
    <phoneticPr fontId="1"/>
  </si>
  <si>
    <t>E36-41</t>
    <phoneticPr fontId="1"/>
  </si>
  <si>
    <t>G36-41</t>
    <phoneticPr fontId="1"/>
  </si>
  <si>
    <t>N50-52</t>
    <phoneticPr fontId="1"/>
  </si>
  <si>
    <t>L50-52</t>
    <phoneticPr fontId="1"/>
  </si>
  <si>
    <t>S16-21</t>
    <phoneticPr fontId="1"/>
  </si>
  <si>
    <t>軽減基準所得金額</t>
    <rPh sb="0" eb="8">
      <t>ケイゲンキジュンショトクキンガク</t>
    </rPh>
    <phoneticPr fontId="1"/>
  </si>
  <si>
    <t>　□　試算には、令和６年中の所得金額のわかるもの（確定申告書の控え、源泉徴収票等）が必要です。</t>
    <phoneticPr fontId="1"/>
  </si>
  <si>
    <t>　□　【世帯主及び国保加入者の所得状況等（令和６年中）】の水色セルに必要事項等を入力してください。</t>
    <rPh sb="21" eb="23">
      <t>レイワ</t>
    </rPh>
    <rPh sb="24" eb="25">
      <t>ネン</t>
    </rPh>
    <rPh sb="25" eb="26">
      <t>チュウ</t>
    </rPh>
    <phoneticPr fontId="1"/>
  </si>
  <si>
    <t>【令和７年度の税率等】</t>
    <phoneticPr fontId="1"/>
  </si>
  <si>
    <t>生年月日が
S35.1.2以降</t>
    <rPh sb="0" eb="2">
      <t>セイネン</t>
    </rPh>
    <rPh sb="2" eb="4">
      <t>ガッピ</t>
    </rPh>
    <rPh sb="13" eb="15">
      <t>イコウ</t>
    </rPh>
    <phoneticPr fontId="1"/>
  </si>
  <si>
    <t>生年月日が
S35.1.1以前</t>
    <rPh sb="0" eb="4">
      <t>セイネンガッピ</t>
    </rPh>
    <rPh sb="13" eb="15">
      <t>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</si>
</sst>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人&quot;"/>
    <numFmt numFmtId="177" formatCode="[$-411]ggge&quot;年&quot;m&quot;月&quot;d&quot;日&quot;;@"/>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name val="ＭＳ Ｐゴシック"/>
      <family val="3"/>
      <charset val="128"/>
      <scheme val="minor"/>
    </font>
    <font>
      <sz val="12"/>
      <name val="ＭＳ Ｐゴシック"/>
      <family val="3"/>
      <charset val="128"/>
      <scheme val="minor"/>
    </font>
    <font>
      <sz val="8"/>
      <name val="ＭＳ Ｐゴシック"/>
      <family val="3"/>
      <charset val="128"/>
      <scheme val="minor"/>
    </font>
    <font>
      <b/>
      <sz val="12"/>
      <name val="ＭＳ Ｐゴシック"/>
      <family val="3"/>
      <charset val="128"/>
      <scheme val="minor"/>
    </font>
    <font>
      <sz val="12"/>
      <name val="ＭＳ ゴシック"/>
      <family val="3"/>
      <charset val="128"/>
    </font>
    <font>
      <b/>
      <sz val="16"/>
      <name val="ＭＳ ゴシック"/>
      <family val="3"/>
      <charset val="128"/>
    </font>
    <font>
      <b/>
      <sz val="16"/>
      <name val="ＭＳ Ｐゴシック"/>
      <family val="3"/>
      <charset val="128"/>
    </font>
    <font>
      <sz val="10"/>
      <name val="ＭＳ Ｐゴシック"/>
      <family val="3"/>
      <charset val="128"/>
    </font>
    <font>
      <sz val="9"/>
      <name val="ＭＳ Ｐゴシック"/>
      <family val="3"/>
      <charset val="128"/>
      <scheme val="minor"/>
    </font>
    <font>
      <b/>
      <sz val="10"/>
      <name val="ＭＳ Ｐゴシック"/>
      <family val="3"/>
      <charset val="128"/>
      <scheme val="minor"/>
    </font>
    <font>
      <sz val="16"/>
      <name val="ＭＳ Ｐゴシック"/>
      <family val="3"/>
      <charset val="128"/>
      <scheme val="minor"/>
    </font>
    <font>
      <b/>
      <sz val="12"/>
      <color rgb="FF000000"/>
      <name val="ＭＳ Ｐゴシック"/>
      <family val="3"/>
      <charset val="128"/>
    </font>
    <font>
      <sz val="26"/>
      <name val="ＭＳ Ｐゴシック"/>
      <family val="3"/>
      <charset val="128"/>
      <scheme val="minor"/>
    </font>
    <font>
      <sz val="10"/>
      <color rgb="FFFF1E0D"/>
      <name val="ＭＳ Ｐゴシック"/>
      <family val="3"/>
      <charset val="128"/>
      <scheme val="minor"/>
    </font>
    <font>
      <b/>
      <sz val="16"/>
      <color rgb="FFFF1E0D"/>
      <name val="ＭＳ Ｐゴシック"/>
      <family val="3"/>
      <charset val="128"/>
      <scheme val="minor"/>
    </font>
    <font>
      <sz val="11"/>
      <name val="ＭＳ Ｐゴシック"/>
      <family val="3"/>
      <charset val="128"/>
      <scheme val="minor"/>
    </font>
    <font>
      <sz val="11"/>
      <name val="ＭＳ Ｐゴシック"/>
      <family val="3"/>
      <charset val="128"/>
    </font>
    <font>
      <b/>
      <sz val="20"/>
      <name val="ＭＳ Ｐゴシック"/>
      <family val="3"/>
      <charset val="128"/>
      <scheme val="minor"/>
    </font>
    <font>
      <u/>
      <sz val="10"/>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FF66"/>
        <bgColor indexed="64"/>
      </patternFill>
    </fill>
    <fill>
      <patternFill patternType="solid">
        <fgColor rgb="FFFFC000"/>
        <bgColor indexed="64"/>
      </patternFill>
    </fill>
    <fill>
      <patternFill patternType="solid">
        <fgColor theme="4" tint="0.79998168889431442"/>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uble">
        <color indexed="64"/>
      </right>
      <top style="thin">
        <color indexed="64"/>
      </top>
      <bottom/>
      <diagonal/>
    </border>
    <border>
      <left/>
      <right/>
      <top style="medium">
        <color indexed="64"/>
      </top>
      <bottom/>
      <diagonal/>
    </border>
    <border>
      <left/>
      <right/>
      <top/>
      <bottom style="medium">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09">
    <xf numFmtId="0" fontId="0" fillId="0" borderId="0" xfId="0">
      <alignment vertical="center"/>
    </xf>
    <xf numFmtId="0" fontId="3" fillId="0" borderId="0" xfId="0" applyFont="1" applyFill="1" applyBorder="1" applyAlignment="1" applyProtection="1">
      <alignment vertical="center" shrinkToFit="1"/>
      <protection hidden="1"/>
    </xf>
    <xf numFmtId="0" fontId="3" fillId="0" borderId="2" xfId="0" applyFont="1" applyBorder="1" applyAlignment="1" applyProtection="1">
      <alignment vertical="center" shrinkToFit="1"/>
      <protection hidden="1"/>
    </xf>
    <xf numFmtId="0" fontId="18" fillId="0" borderId="0" xfId="0" applyFont="1" applyBorder="1" applyAlignment="1" applyProtection="1">
      <alignment vertical="center" shrinkToFit="1"/>
      <protection hidden="1"/>
    </xf>
    <xf numFmtId="0" fontId="3" fillId="0" borderId="0" xfId="0" applyFont="1" applyBorder="1" applyAlignment="1" applyProtection="1">
      <alignment vertical="center" shrinkToFit="1"/>
      <protection hidden="1"/>
    </xf>
    <xf numFmtId="0" fontId="3" fillId="0" borderId="0" xfId="0" applyFont="1" applyAlignment="1" applyProtection="1">
      <alignment vertical="center" shrinkToFit="1"/>
      <protection hidden="1"/>
    </xf>
    <xf numFmtId="38" fontId="18" fillId="0" borderId="1" xfId="1" applyFont="1" applyBorder="1" applyAlignment="1" applyProtection="1">
      <alignment vertical="center" shrinkToFit="1"/>
      <protection hidden="1"/>
    </xf>
    <xf numFmtId="38" fontId="18" fillId="0" borderId="1" xfId="1" applyFont="1" applyFill="1" applyBorder="1" applyAlignment="1" applyProtection="1">
      <alignment horizontal="center" vertical="center" shrinkToFit="1"/>
      <protection hidden="1"/>
    </xf>
    <xf numFmtId="0" fontId="4"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13" fillId="0" borderId="0" xfId="0" applyFont="1" applyAlignment="1" applyProtection="1">
      <alignment vertical="center" shrinkToFit="1"/>
      <protection hidden="1"/>
    </xf>
    <xf numFmtId="0" fontId="15" fillId="0" borderId="0" xfId="0" applyFont="1" applyAlignment="1" applyProtection="1">
      <alignment vertical="center" shrinkToFit="1"/>
      <protection hidden="1"/>
    </xf>
    <xf numFmtId="0" fontId="18" fillId="0" borderId="1" xfId="0" applyFont="1" applyBorder="1" applyAlignment="1" applyProtection="1">
      <alignment vertical="center" shrinkToFit="1"/>
      <protection hidden="1"/>
    </xf>
    <xf numFmtId="38" fontId="19" fillId="0" borderId="1" xfId="1" applyFont="1" applyBorder="1" applyAlignment="1" applyProtection="1">
      <alignment vertical="center" shrinkToFit="1"/>
      <protection hidden="1"/>
    </xf>
    <xf numFmtId="0" fontId="19" fillId="0" borderId="1" xfId="0" applyFont="1" applyBorder="1" applyAlignment="1" applyProtection="1">
      <alignment vertical="center" shrinkToFit="1"/>
      <protection hidden="1"/>
    </xf>
    <xf numFmtId="0" fontId="10" fillId="0" borderId="0" xfId="0" applyFont="1" applyAlignment="1" applyProtection="1">
      <alignment vertical="center" shrinkToFit="1"/>
      <protection hidden="1"/>
    </xf>
    <xf numFmtId="0" fontId="9" fillId="0" borderId="0" xfId="0" applyFont="1" applyAlignment="1" applyProtection="1">
      <alignment horizontal="center" vertical="center" wrapText="1" shrinkToFit="1"/>
      <protection hidden="1"/>
    </xf>
    <xf numFmtId="0" fontId="9" fillId="0" borderId="0" xfId="0" applyFont="1" applyAlignment="1" applyProtection="1">
      <alignment vertical="top" shrinkToFit="1"/>
      <protection hidden="1"/>
    </xf>
    <xf numFmtId="0" fontId="19" fillId="0" borderId="0" xfId="0" applyFont="1" applyBorder="1" applyAlignment="1" applyProtection="1">
      <alignment vertical="center" shrinkToFit="1"/>
      <protection hidden="1"/>
    </xf>
    <xf numFmtId="0" fontId="10" fillId="0" borderId="0" xfId="0" applyFont="1" applyBorder="1" applyAlignment="1" applyProtection="1">
      <alignment vertical="center" shrinkToFit="1"/>
      <protection hidden="1"/>
    </xf>
    <xf numFmtId="0" fontId="3" fillId="0" borderId="0" xfId="0" applyFont="1" applyAlignment="1" applyProtection="1">
      <alignment horizontal="center" vertical="center" shrinkToFit="1"/>
      <protection hidden="1"/>
    </xf>
    <xf numFmtId="0" fontId="3" fillId="3" borderId="1" xfId="0" applyFont="1" applyFill="1" applyBorder="1" applyAlignment="1" applyProtection="1">
      <alignment horizontal="center" vertical="center" shrinkToFit="1"/>
      <protection hidden="1"/>
    </xf>
    <xf numFmtId="38" fontId="3" fillId="6" borderId="1" xfId="1" applyFont="1" applyFill="1" applyBorder="1" applyAlignment="1" applyProtection="1">
      <alignment vertical="center" shrinkToFit="1"/>
      <protection hidden="1"/>
    </xf>
    <xf numFmtId="0" fontId="3" fillId="0" borderId="0" xfId="0" applyFont="1" applyBorder="1" applyAlignment="1" applyProtection="1">
      <alignment horizontal="right" shrinkToFit="1"/>
      <protection hidden="1"/>
    </xf>
    <xf numFmtId="0" fontId="3" fillId="0" borderId="0" xfId="0" applyFont="1" applyBorder="1" applyAlignment="1" applyProtection="1">
      <alignment horizontal="right" vertical="center" shrinkToFit="1"/>
      <protection hidden="1"/>
    </xf>
    <xf numFmtId="0" fontId="3" fillId="0" borderId="0" xfId="0" applyFont="1" applyAlignment="1" applyProtection="1">
      <alignment horizontal="right" vertical="center" shrinkToFit="1"/>
      <protection hidden="1"/>
    </xf>
    <xf numFmtId="0" fontId="3" fillId="0" borderId="0" xfId="0" applyFont="1" applyFill="1" applyAlignment="1" applyProtection="1">
      <alignment horizontal="right" vertical="center" shrinkToFit="1"/>
      <protection hidden="1"/>
    </xf>
    <xf numFmtId="14" fontId="3" fillId="0" borderId="0" xfId="0" applyNumberFormat="1" applyFont="1" applyFill="1" applyAlignment="1" applyProtection="1">
      <alignment horizontal="right" vertical="center" shrinkToFit="1"/>
      <protection hidden="1"/>
    </xf>
    <xf numFmtId="0" fontId="3" fillId="0" borderId="0" xfId="0" applyFont="1" applyFill="1" applyAlignment="1" applyProtection="1">
      <alignment horizontal="center" vertical="center" shrinkToFit="1"/>
      <protection hidden="1"/>
    </xf>
    <xf numFmtId="38" fontId="3" fillId="0" borderId="0" xfId="1" applyFont="1" applyFill="1" applyAlignment="1" applyProtection="1">
      <alignment horizontal="right" vertical="center" shrinkToFit="1"/>
      <protection hidden="1"/>
    </xf>
    <xf numFmtId="0" fontId="3" fillId="0" borderId="0" xfId="0" applyFont="1" applyFill="1" applyAlignment="1" applyProtection="1">
      <alignment vertical="center" shrinkToFit="1"/>
      <protection hidden="1"/>
    </xf>
    <xf numFmtId="0" fontId="3" fillId="3" borderId="3" xfId="0" applyFont="1" applyFill="1" applyBorder="1" applyAlignment="1" applyProtection="1">
      <alignment horizontal="center" vertical="center" wrapText="1" shrinkToFit="1"/>
      <protection hidden="1"/>
    </xf>
    <xf numFmtId="0" fontId="12" fillId="3" borderId="9" xfId="0" applyFont="1" applyFill="1" applyBorder="1" applyAlignment="1" applyProtection="1">
      <alignment horizontal="center" vertical="center" shrinkToFit="1"/>
      <protection hidden="1"/>
    </xf>
    <xf numFmtId="0" fontId="12" fillId="3" borderId="17" xfId="0" applyFont="1" applyFill="1" applyBorder="1" applyAlignment="1" applyProtection="1">
      <alignment horizontal="center" vertical="center" shrinkToFit="1"/>
      <protection hidden="1"/>
    </xf>
    <xf numFmtId="0" fontId="12" fillId="3" borderId="8" xfId="0" applyFont="1" applyFill="1" applyBorder="1" applyAlignment="1" applyProtection="1">
      <alignment horizontal="center" vertical="center" shrinkToFit="1"/>
      <protection hidden="1"/>
    </xf>
    <xf numFmtId="0" fontId="3" fillId="0" borderId="0" xfId="0" applyFont="1" applyFill="1" applyBorder="1" applyAlignment="1" applyProtection="1">
      <alignment horizontal="center" vertical="center" shrinkToFit="1"/>
      <protection hidden="1"/>
    </xf>
    <xf numFmtId="38" fontId="3" fillId="0" borderId="0" xfId="1" applyFont="1" applyFill="1" applyBorder="1" applyAlignment="1" applyProtection="1">
      <alignment vertical="center" shrinkToFit="1"/>
      <protection hidden="1"/>
    </xf>
    <xf numFmtId="0" fontId="3" fillId="3" borderId="9" xfId="0" applyFont="1" applyFill="1" applyBorder="1" applyAlignment="1" applyProtection="1">
      <alignment horizontal="center" vertical="center" shrinkToFit="1"/>
      <protection hidden="1"/>
    </xf>
    <xf numFmtId="0" fontId="3" fillId="2" borderId="8" xfId="0" applyFont="1" applyFill="1" applyBorder="1" applyAlignment="1" applyProtection="1">
      <alignment horizontal="center" vertical="center" shrinkToFit="1"/>
      <protection locked="0" hidden="1"/>
    </xf>
    <xf numFmtId="0" fontId="3" fillId="2" borderId="6" xfId="0" applyFont="1" applyFill="1" applyBorder="1" applyAlignment="1" applyProtection="1">
      <alignment horizontal="center" vertical="center" shrinkToFit="1"/>
      <protection locked="0" hidden="1"/>
    </xf>
    <xf numFmtId="0" fontId="3" fillId="2" borderId="16" xfId="0" applyFont="1" applyFill="1" applyBorder="1" applyAlignment="1" applyProtection="1">
      <alignment horizontal="center" vertical="center" shrinkToFit="1"/>
      <protection locked="0" hidden="1"/>
    </xf>
    <xf numFmtId="38" fontId="3" fillId="2" borderId="9" xfId="1" applyFont="1" applyFill="1" applyBorder="1" applyAlignment="1" applyProtection="1">
      <alignment vertical="center" shrinkToFit="1"/>
      <protection locked="0" hidden="1"/>
    </xf>
    <xf numFmtId="38" fontId="3" fillId="2" borderId="6" xfId="1" applyFont="1" applyFill="1" applyBorder="1" applyAlignment="1" applyProtection="1">
      <alignment vertical="center" shrinkToFit="1"/>
      <protection locked="0" hidden="1"/>
    </xf>
    <xf numFmtId="38" fontId="3" fillId="5" borderId="9" xfId="1" applyFont="1" applyFill="1" applyBorder="1" applyAlignment="1" applyProtection="1">
      <alignment vertical="center" shrinkToFit="1"/>
      <protection locked="0" hidden="1"/>
    </xf>
    <xf numFmtId="38" fontId="3" fillId="2" borderId="18" xfId="1" applyFont="1" applyFill="1" applyBorder="1" applyAlignment="1" applyProtection="1">
      <alignment vertical="center" shrinkToFit="1"/>
      <protection locked="0" hidden="1"/>
    </xf>
    <xf numFmtId="38" fontId="3" fillId="2" borderId="20" xfId="1" applyFont="1" applyFill="1" applyBorder="1" applyAlignment="1" applyProtection="1">
      <alignment vertical="center" shrinkToFit="1"/>
      <protection locked="0" hidden="1"/>
    </xf>
    <xf numFmtId="38" fontId="3" fillId="0" borderId="3" xfId="1" applyFont="1" applyFill="1" applyBorder="1" applyAlignment="1" applyProtection="1">
      <alignment vertical="center" shrinkToFit="1"/>
      <protection hidden="1"/>
    </xf>
    <xf numFmtId="38" fontId="3" fillId="0" borderId="1" xfId="1" applyFont="1" applyFill="1" applyBorder="1" applyAlignment="1" applyProtection="1">
      <alignment vertical="center" shrinkToFit="1"/>
      <protection hidden="1"/>
    </xf>
    <xf numFmtId="0" fontId="18" fillId="0" borderId="1" xfId="0" applyFont="1" applyFill="1" applyBorder="1" applyAlignment="1" applyProtection="1">
      <alignment horizontal="right" vertical="center" shrinkToFit="1"/>
      <protection hidden="1"/>
    </xf>
    <xf numFmtId="0" fontId="3" fillId="0" borderId="45" xfId="0" applyFont="1" applyFill="1" applyBorder="1" applyAlignment="1" applyProtection="1">
      <alignment horizontal="center" vertical="center" shrinkToFit="1"/>
      <protection hidden="1"/>
    </xf>
    <xf numFmtId="0" fontId="3" fillId="2" borderId="14" xfId="0" applyFont="1" applyFill="1" applyBorder="1" applyAlignment="1" applyProtection="1">
      <alignment horizontal="center" vertical="center" shrinkToFit="1"/>
      <protection locked="0" hidden="1"/>
    </xf>
    <xf numFmtId="38" fontId="3" fillId="2" borderId="1" xfId="1" applyFont="1" applyFill="1" applyBorder="1" applyAlignment="1" applyProtection="1">
      <alignment vertical="center" shrinkToFit="1"/>
      <protection locked="0" hidden="1"/>
    </xf>
    <xf numFmtId="38" fontId="3" fillId="5" borderId="16" xfId="1" applyFont="1" applyFill="1" applyBorder="1" applyAlignment="1" applyProtection="1">
      <alignment vertical="center" shrinkToFit="1"/>
      <protection locked="0" hidden="1"/>
    </xf>
    <xf numFmtId="38" fontId="3" fillId="2" borderId="15" xfId="1" applyFont="1" applyFill="1" applyBorder="1" applyAlignment="1" applyProtection="1">
      <alignment vertical="center" shrinkToFit="1"/>
      <protection locked="0" hidden="1"/>
    </xf>
    <xf numFmtId="38" fontId="3" fillId="2" borderId="51" xfId="1" applyFont="1" applyFill="1" applyBorder="1" applyAlignment="1" applyProtection="1">
      <alignment vertical="center" shrinkToFit="1"/>
      <protection locked="0" hidden="1"/>
    </xf>
    <xf numFmtId="38" fontId="18" fillId="0" borderId="1" xfId="1" applyFont="1" applyFill="1" applyBorder="1" applyAlignment="1" applyProtection="1">
      <alignment vertical="center" shrinkToFit="1"/>
      <protection hidden="1"/>
    </xf>
    <xf numFmtId="0" fontId="18" fillId="0" borderId="1" xfId="0" applyFont="1" applyFill="1" applyBorder="1" applyAlignment="1" applyProtection="1">
      <alignment vertical="center" shrinkToFit="1"/>
      <protection hidden="1"/>
    </xf>
    <xf numFmtId="38" fontId="3" fillId="0" borderId="1" xfId="1" applyFont="1" applyBorder="1" applyAlignment="1" applyProtection="1">
      <alignment vertical="center" shrinkToFit="1"/>
      <protection hidden="1"/>
    </xf>
    <xf numFmtId="38" fontId="3" fillId="5" borderId="1" xfId="1" applyFont="1" applyFill="1" applyBorder="1" applyAlignment="1" applyProtection="1">
      <alignment vertical="center" shrinkToFit="1"/>
      <protection locked="0" hidden="1"/>
    </xf>
    <xf numFmtId="176" fontId="3" fillId="0" borderId="0" xfId="0" applyNumberFormat="1" applyFont="1" applyBorder="1" applyAlignment="1" applyProtection="1">
      <alignment vertical="center" shrinkToFit="1"/>
      <protection hidden="1"/>
    </xf>
    <xf numFmtId="176" fontId="3" fillId="0" borderId="0" xfId="0" applyNumberFormat="1" applyFont="1" applyBorder="1" applyAlignment="1" applyProtection="1">
      <alignment horizontal="right" vertical="center" shrinkToFit="1"/>
      <protection hidden="1"/>
    </xf>
    <xf numFmtId="38" fontId="3" fillId="0" borderId="47" xfId="1" applyFont="1" applyBorder="1" applyAlignment="1" applyProtection="1">
      <alignment vertical="center" shrinkToFit="1"/>
      <protection hidden="1"/>
    </xf>
    <xf numFmtId="38" fontId="3" fillId="0" borderId="46" xfId="1" applyFont="1" applyBorder="1" applyAlignment="1" applyProtection="1">
      <alignment vertical="center" shrinkToFit="1"/>
      <protection hidden="1"/>
    </xf>
    <xf numFmtId="38" fontId="3" fillId="0" borderId="0" xfId="1" applyFont="1" applyBorder="1" applyAlignment="1" applyProtection="1">
      <alignment vertical="center" shrinkToFit="1"/>
      <protection hidden="1"/>
    </xf>
    <xf numFmtId="0" fontId="3" fillId="0" borderId="0" xfId="0" applyFont="1" applyBorder="1" applyAlignment="1" applyProtection="1">
      <alignment horizontal="left" vertical="center" shrinkToFit="1"/>
      <protection hidden="1"/>
    </xf>
    <xf numFmtId="0" fontId="3" fillId="0" borderId="0" xfId="0" applyFont="1" applyBorder="1" applyAlignment="1" applyProtection="1">
      <alignment horizontal="center" vertical="center" shrinkToFit="1"/>
      <protection hidden="1"/>
    </xf>
    <xf numFmtId="38" fontId="3" fillId="0" borderId="0" xfId="1" applyFont="1" applyAlignment="1" applyProtection="1">
      <alignment vertical="center" shrinkToFit="1"/>
      <protection hidden="1"/>
    </xf>
    <xf numFmtId="0" fontId="3" fillId="0" borderId="39" xfId="0" applyFont="1" applyFill="1" applyBorder="1" applyAlignment="1" applyProtection="1">
      <alignment vertical="center" shrinkToFit="1"/>
      <protection hidden="1"/>
    </xf>
    <xf numFmtId="0" fontId="3" fillId="0" borderId="40" xfId="0" applyFont="1" applyBorder="1" applyAlignment="1" applyProtection="1">
      <alignment vertical="center" shrinkToFit="1"/>
      <protection hidden="1"/>
    </xf>
    <xf numFmtId="0" fontId="3" fillId="0" borderId="39" xfId="0" applyFont="1" applyBorder="1" applyAlignment="1" applyProtection="1">
      <alignment vertical="center" shrinkToFit="1"/>
      <protection hidden="1"/>
    </xf>
    <xf numFmtId="0" fontId="4" fillId="0" borderId="0" xfId="0" applyFont="1" applyBorder="1" applyAlignment="1" applyProtection="1">
      <alignment vertical="center" shrinkToFit="1"/>
      <protection hidden="1"/>
    </xf>
    <xf numFmtId="0" fontId="3" fillId="3" borderId="10" xfId="0" applyFont="1" applyFill="1" applyBorder="1" applyAlignment="1" applyProtection="1">
      <alignment vertical="center" shrinkToFit="1"/>
      <protection hidden="1"/>
    </xf>
    <xf numFmtId="0" fontId="3" fillId="3" borderId="12" xfId="0" applyFont="1" applyFill="1" applyBorder="1" applyAlignment="1" applyProtection="1">
      <alignment vertical="center" shrinkToFit="1"/>
      <protection hidden="1"/>
    </xf>
    <xf numFmtId="0" fontId="3" fillId="0" borderId="40" xfId="0" applyFont="1" applyFill="1" applyBorder="1" applyAlignment="1" applyProtection="1">
      <alignment vertical="center" shrinkToFit="1"/>
      <protection hidden="1"/>
    </xf>
    <xf numFmtId="0" fontId="3" fillId="0" borderId="1" xfId="0" applyFont="1" applyFill="1" applyBorder="1" applyAlignment="1" applyProtection="1">
      <alignment horizontal="right" vertical="center" shrinkToFit="1"/>
      <protection hidden="1"/>
    </xf>
    <xf numFmtId="38" fontId="3" fillId="0" borderId="1" xfId="1" applyFont="1" applyFill="1" applyBorder="1" applyAlignment="1" applyProtection="1">
      <alignment horizontal="right" vertical="center" shrinkToFit="1"/>
      <protection hidden="1"/>
    </xf>
    <xf numFmtId="38" fontId="3" fillId="0" borderId="1" xfId="1" applyFont="1" applyBorder="1" applyAlignment="1" applyProtection="1">
      <alignment horizontal="right" vertical="center" shrinkToFit="1"/>
      <protection hidden="1"/>
    </xf>
    <xf numFmtId="38" fontId="16" fillId="0" borderId="1" xfId="1" applyFont="1" applyBorder="1" applyAlignment="1" applyProtection="1">
      <alignment horizontal="right" vertical="center" shrinkToFit="1"/>
      <protection hidden="1"/>
    </xf>
    <xf numFmtId="38" fontId="3" fillId="0" borderId="13" xfId="1" applyFont="1" applyBorder="1" applyAlignment="1" applyProtection="1">
      <alignment horizontal="right" vertical="center" shrinkToFit="1"/>
      <protection hidden="1"/>
    </xf>
    <xf numFmtId="38" fontId="3" fillId="0" borderId="0" xfId="0" applyNumberFormat="1" applyFont="1" applyBorder="1" applyAlignment="1" applyProtection="1">
      <alignment vertical="center" shrinkToFit="1"/>
      <protection hidden="1"/>
    </xf>
    <xf numFmtId="0" fontId="21" fillId="0" borderId="0" xfId="0" applyFont="1" applyBorder="1" applyAlignment="1" applyProtection="1">
      <alignment vertical="center" shrinkToFit="1"/>
      <protection hidden="1"/>
    </xf>
    <xf numFmtId="0" fontId="3" fillId="0" borderId="44" xfId="0" applyFont="1" applyFill="1" applyBorder="1" applyAlignment="1" applyProtection="1">
      <alignment horizontal="right" vertical="center" shrinkToFit="1"/>
      <protection hidden="1"/>
    </xf>
    <xf numFmtId="38" fontId="3" fillId="0" borderId="44" xfId="1" applyFont="1" applyFill="1" applyBorder="1" applyAlignment="1" applyProtection="1">
      <alignment horizontal="right" vertical="center" shrinkToFit="1"/>
      <protection hidden="1"/>
    </xf>
    <xf numFmtId="0" fontId="5" fillId="0" borderId="0" xfId="0" applyFont="1" applyBorder="1" applyAlignment="1" applyProtection="1">
      <alignment shrinkToFit="1"/>
      <protection hidden="1"/>
    </xf>
    <xf numFmtId="0" fontId="3" fillId="0" borderId="9" xfId="0" applyFont="1" applyBorder="1" applyAlignment="1" applyProtection="1">
      <alignment horizontal="right" vertical="center" shrinkToFit="1"/>
      <protection hidden="1"/>
    </xf>
    <xf numFmtId="38" fontId="3" fillId="0" borderId="9" xfId="1" applyFont="1" applyBorder="1" applyAlignment="1" applyProtection="1">
      <alignment horizontal="right" vertical="center" shrinkToFit="1"/>
      <protection hidden="1"/>
    </xf>
    <xf numFmtId="0" fontId="3" fillId="0" borderId="41" xfId="0" applyFont="1" applyBorder="1" applyAlignment="1" applyProtection="1">
      <alignment vertical="center" shrinkToFit="1"/>
      <protection hidden="1"/>
    </xf>
    <xf numFmtId="0" fontId="3" fillId="0" borderId="42" xfId="0" applyFont="1" applyBorder="1" applyAlignment="1" applyProtection="1">
      <alignment vertical="center" shrinkToFit="1"/>
      <protection hidden="1"/>
    </xf>
    <xf numFmtId="0" fontId="3" fillId="0" borderId="43" xfId="0" applyFont="1" applyBorder="1" applyAlignment="1" applyProtection="1">
      <alignment vertical="center" shrinkToFit="1"/>
      <protection hidden="1"/>
    </xf>
    <xf numFmtId="0" fontId="3" fillId="0" borderId="11" xfId="0" applyFont="1" applyFill="1" applyBorder="1" applyAlignment="1" applyProtection="1">
      <alignment vertical="center" shrinkToFit="1"/>
      <protection hidden="1"/>
    </xf>
    <xf numFmtId="0" fontId="3" fillId="0" borderId="10" xfId="0" applyFont="1" applyFill="1" applyBorder="1" applyAlignment="1" applyProtection="1">
      <alignment vertical="center" shrinkToFit="1"/>
      <protection hidden="1"/>
    </xf>
    <xf numFmtId="0" fontId="3" fillId="0" borderId="12" xfId="0" applyFont="1" applyFill="1" applyBorder="1" applyAlignment="1" applyProtection="1">
      <alignment vertical="center" shrinkToFit="1"/>
      <protection hidden="1"/>
    </xf>
    <xf numFmtId="0" fontId="3" fillId="0" borderId="5" xfId="0" applyFont="1" applyFill="1" applyBorder="1" applyAlignment="1" applyProtection="1">
      <alignment vertical="center" shrinkToFit="1"/>
      <protection hidden="1"/>
    </xf>
    <xf numFmtId="0" fontId="3" fillId="0" borderId="2" xfId="0" applyFont="1" applyFill="1" applyBorder="1" applyAlignment="1" applyProtection="1">
      <alignment vertical="center" shrinkToFit="1"/>
      <protection hidden="1"/>
    </xf>
    <xf numFmtId="0" fontId="3" fillId="0" borderId="5" xfId="0" applyFont="1" applyBorder="1" applyAlignment="1" applyProtection="1">
      <alignment vertical="center" shrinkToFit="1"/>
      <protection hidden="1"/>
    </xf>
    <xf numFmtId="0" fontId="3" fillId="0" borderId="0" xfId="0" applyFont="1" applyBorder="1" applyAlignment="1" applyProtection="1">
      <alignment vertical="center" wrapText="1" shrinkToFit="1"/>
      <protection hidden="1"/>
    </xf>
    <xf numFmtId="0" fontId="3" fillId="0" borderId="1" xfId="0" applyFont="1" applyBorder="1" applyAlignment="1" applyProtection="1">
      <alignment horizontal="center" vertical="center" shrinkToFit="1"/>
      <protection hidden="1"/>
    </xf>
    <xf numFmtId="0" fontId="5" fillId="0" borderId="0" xfId="0" applyFont="1" applyBorder="1" applyAlignment="1" applyProtection="1">
      <alignment horizontal="left" shrinkToFit="1"/>
      <protection hidden="1"/>
    </xf>
    <xf numFmtId="38" fontId="3" fillId="0" borderId="1" xfId="1" applyFont="1" applyBorder="1" applyAlignment="1" applyProtection="1">
      <alignment horizontal="center" vertical="center" shrinkToFit="1"/>
      <protection hidden="1"/>
    </xf>
    <xf numFmtId="0" fontId="3" fillId="0" borderId="6" xfId="0" applyFont="1" applyBorder="1" applyAlignment="1" applyProtection="1">
      <alignment vertical="center" shrinkToFit="1"/>
      <protection hidden="1"/>
    </xf>
    <xf numFmtId="0" fontId="3" fillId="0" borderId="8" xfId="0" applyFont="1" applyBorder="1" applyAlignment="1" applyProtection="1">
      <alignment vertical="center" shrinkToFit="1"/>
      <protection hidden="1"/>
    </xf>
    <xf numFmtId="38" fontId="3" fillId="0" borderId="57" xfId="1" applyFont="1" applyFill="1" applyBorder="1" applyAlignment="1" applyProtection="1">
      <alignment vertical="center" shrinkToFit="1"/>
      <protection hidden="1"/>
    </xf>
    <xf numFmtId="38" fontId="3" fillId="0" borderId="17" xfId="1" applyFont="1" applyFill="1" applyBorder="1" applyAlignment="1" applyProtection="1">
      <alignment vertical="center" shrinkToFit="1"/>
      <protection hidden="1"/>
    </xf>
    <xf numFmtId="38" fontId="3" fillId="0" borderId="15" xfId="1" applyFont="1" applyFill="1" applyBorder="1" applyAlignment="1" applyProtection="1">
      <alignment vertical="center" shrinkToFit="1"/>
      <protection hidden="1"/>
    </xf>
    <xf numFmtId="0" fontId="3" fillId="0" borderId="1" xfId="0" applyFont="1" applyFill="1" applyBorder="1" applyAlignment="1" applyProtection="1">
      <alignment vertical="center" shrinkToFit="1"/>
      <protection hidden="1"/>
    </xf>
    <xf numFmtId="38" fontId="16" fillId="0" borderId="1" xfId="1" applyFont="1" applyFill="1" applyBorder="1" applyAlignment="1" applyProtection="1">
      <alignment horizontal="right" vertical="center" shrinkToFit="1"/>
      <protection hidden="1"/>
    </xf>
    <xf numFmtId="0" fontId="3" fillId="0" borderId="1" xfId="0" applyFont="1" applyFill="1" applyBorder="1" applyAlignment="1" applyProtection="1">
      <alignment horizontal="center" vertical="center" shrinkToFit="1"/>
      <protection hidden="1"/>
    </xf>
    <xf numFmtId="0" fontId="3" fillId="0" borderId="0" xfId="0" applyFont="1" applyFill="1" applyBorder="1" applyAlignment="1" applyProtection="1">
      <alignment vertical="center" wrapText="1" shrinkToFit="1"/>
      <protection hidden="1"/>
    </xf>
    <xf numFmtId="38" fontId="3" fillId="0" borderId="1" xfId="1" applyFont="1" applyFill="1" applyBorder="1" applyAlignment="1" applyProtection="1">
      <alignment horizontal="center" vertical="center" shrinkToFit="1"/>
      <protection hidden="1"/>
    </xf>
    <xf numFmtId="0" fontId="3" fillId="0" borderId="4" xfId="0"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hidden="1"/>
    </xf>
    <xf numFmtId="38" fontId="18" fillId="0" borderId="13" xfId="1" applyFont="1" applyFill="1" applyBorder="1" applyAlignment="1" applyProtection="1">
      <alignment horizontal="center" vertical="center" wrapText="1" shrinkToFit="1"/>
      <protection hidden="1"/>
    </xf>
    <xf numFmtId="38" fontId="18" fillId="0" borderId="52" xfId="1" applyFont="1" applyFill="1" applyBorder="1" applyAlignment="1" applyProtection="1">
      <alignment horizontal="center" vertical="center" wrapText="1" shrinkToFit="1"/>
      <protection hidden="1"/>
    </xf>
    <xf numFmtId="38" fontId="18" fillId="0" borderId="9" xfId="1" applyFont="1" applyFill="1" applyBorder="1" applyAlignment="1" applyProtection="1">
      <alignment horizontal="center" vertical="center" wrapText="1" shrinkToFit="1"/>
      <protection hidden="1"/>
    </xf>
    <xf numFmtId="0" fontId="5" fillId="3" borderId="13" xfId="0" applyFont="1" applyFill="1" applyBorder="1" applyAlignment="1" applyProtection="1">
      <alignment horizontal="center" vertical="center" wrapText="1" shrinkToFit="1"/>
      <protection hidden="1"/>
    </xf>
    <xf numFmtId="0" fontId="5" fillId="3" borderId="9" xfId="0" applyFont="1" applyFill="1" applyBorder="1" applyAlignment="1" applyProtection="1">
      <alignment horizontal="center" vertical="center" wrapText="1" shrinkToFit="1"/>
      <protection hidden="1"/>
    </xf>
    <xf numFmtId="0" fontId="3" fillId="0" borderId="0" xfId="0" applyFont="1" applyBorder="1" applyAlignment="1" applyProtection="1">
      <alignment horizontal="center" vertical="center" shrinkToFit="1"/>
      <protection hidden="1"/>
    </xf>
    <xf numFmtId="0" fontId="6" fillId="0" borderId="1" xfId="0" applyFont="1" applyBorder="1" applyAlignment="1" applyProtection="1">
      <alignment horizontal="center" vertical="center" shrinkToFit="1"/>
      <protection hidden="1"/>
    </xf>
    <xf numFmtId="0" fontId="4" fillId="0" borderId="28" xfId="0" applyFont="1" applyBorder="1" applyAlignment="1" applyProtection="1">
      <alignment horizontal="left" vertical="top" shrinkToFit="1"/>
      <protection hidden="1"/>
    </xf>
    <xf numFmtId="0" fontId="4" fillId="0" borderId="0" xfId="0" applyFont="1" applyBorder="1" applyAlignment="1" applyProtection="1">
      <alignment horizontal="left" vertical="top" shrinkToFit="1"/>
      <protection hidden="1"/>
    </xf>
    <xf numFmtId="0" fontId="4" fillId="0" borderId="29" xfId="0" applyFont="1" applyBorder="1" applyAlignment="1" applyProtection="1">
      <alignment horizontal="left" vertical="top" shrinkToFit="1"/>
      <protection hidden="1"/>
    </xf>
    <xf numFmtId="0" fontId="18" fillId="0" borderId="4" xfId="0" applyFont="1" applyFill="1" applyBorder="1" applyAlignment="1" applyProtection="1">
      <alignment horizontal="center" vertical="center" shrinkToFit="1"/>
      <protection hidden="1"/>
    </xf>
    <xf numFmtId="0" fontId="18" fillId="0" borderId="33" xfId="0" applyFont="1" applyFill="1" applyBorder="1" applyAlignment="1" applyProtection="1">
      <alignment horizontal="center" vertical="center" shrinkToFit="1"/>
      <protection hidden="1"/>
    </xf>
    <xf numFmtId="0" fontId="18" fillId="0" borderId="3" xfId="0" applyFont="1" applyFill="1" applyBorder="1" applyAlignment="1" applyProtection="1">
      <alignment horizontal="center" vertical="center" shrinkToFit="1"/>
      <protection hidden="1"/>
    </xf>
    <xf numFmtId="38" fontId="18" fillId="0" borderId="52" xfId="1" applyFont="1" applyFill="1" applyBorder="1" applyAlignment="1" applyProtection="1">
      <alignment horizontal="center" vertical="center" shrinkToFit="1"/>
      <protection hidden="1"/>
    </xf>
    <xf numFmtId="38" fontId="18" fillId="0" borderId="9" xfId="1" applyFont="1" applyFill="1" applyBorder="1" applyAlignment="1" applyProtection="1">
      <alignment horizontal="center" vertical="center" shrinkToFit="1"/>
      <protection hidden="1"/>
    </xf>
    <xf numFmtId="0" fontId="20" fillId="0" borderId="11" xfId="0" applyFont="1" applyFill="1" applyBorder="1" applyAlignment="1" applyProtection="1">
      <alignment horizontal="center" vertical="center" shrinkToFit="1"/>
      <protection hidden="1"/>
    </xf>
    <xf numFmtId="0" fontId="20" fillId="0" borderId="10" xfId="0" applyFont="1" applyFill="1" applyBorder="1" applyAlignment="1" applyProtection="1">
      <alignment horizontal="center" vertical="center" shrinkToFit="1"/>
      <protection hidden="1"/>
    </xf>
    <xf numFmtId="0" fontId="20" fillId="0" borderId="12" xfId="0" applyFont="1" applyFill="1" applyBorder="1" applyAlignment="1" applyProtection="1">
      <alignment horizontal="center" vertical="center" shrinkToFit="1"/>
      <protection hidden="1"/>
    </xf>
    <xf numFmtId="0" fontId="20" fillId="0" borderId="6" xfId="0" applyFont="1" applyFill="1" applyBorder="1" applyAlignment="1" applyProtection="1">
      <alignment horizontal="center" vertical="center" shrinkToFit="1"/>
      <protection hidden="1"/>
    </xf>
    <xf numFmtId="0" fontId="20" fillId="0" borderId="7" xfId="0" applyFont="1" applyFill="1" applyBorder="1" applyAlignment="1" applyProtection="1">
      <alignment horizontal="center" vertical="center" shrinkToFit="1"/>
      <protection hidden="1"/>
    </xf>
    <xf numFmtId="0" fontId="20" fillId="0" borderId="8" xfId="0" applyFont="1" applyFill="1" applyBorder="1" applyAlignment="1" applyProtection="1">
      <alignment horizontal="center" vertical="center" shrinkToFit="1"/>
      <protection hidden="1"/>
    </xf>
    <xf numFmtId="0" fontId="4" fillId="0" borderId="30" xfId="0" applyFont="1" applyBorder="1" applyAlignment="1" applyProtection="1">
      <alignment horizontal="left" vertical="top" shrinkToFit="1"/>
      <protection hidden="1"/>
    </xf>
    <xf numFmtId="0" fontId="4" fillId="0" borderId="31" xfId="0" applyFont="1" applyBorder="1" applyAlignment="1" applyProtection="1">
      <alignment horizontal="left" vertical="top" shrinkToFit="1"/>
      <protection hidden="1"/>
    </xf>
    <xf numFmtId="0" fontId="4" fillId="0" borderId="32" xfId="0" applyFont="1" applyBorder="1" applyAlignment="1" applyProtection="1">
      <alignment horizontal="left" vertical="top" shrinkToFit="1"/>
      <protection hidden="1"/>
    </xf>
    <xf numFmtId="0" fontId="3" fillId="3" borderId="12" xfId="0" applyFont="1" applyFill="1" applyBorder="1" applyAlignment="1" applyProtection="1">
      <alignment horizontal="center" wrapText="1" shrinkToFit="1"/>
      <protection hidden="1"/>
    </xf>
    <xf numFmtId="0" fontId="3" fillId="3" borderId="2" xfId="0" applyFont="1" applyFill="1" applyBorder="1" applyAlignment="1" applyProtection="1">
      <alignment horizontal="center" wrapText="1" shrinkToFit="1"/>
      <protection hidden="1"/>
    </xf>
    <xf numFmtId="0" fontId="5" fillId="3" borderId="55" xfId="0" applyFont="1" applyFill="1" applyBorder="1" applyAlignment="1" applyProtection="1">
      <alignment horizontal="center" vertical="center" wrapText="1" shrinkToFit="1"/>
      <protection hidden="1"/>
    </xf>
    <xf numFmtId="0" fontId="5" fillId="3" borderId="16" xfId="0" applyFont="1" applyFill="1" applyBorder="1" applyAlignment="1" applyProtection="1">
      <alignment horizontal="center" vertical="center" wrapText="1" shrinkToFit="1"/>
      <protection hidden="1"/>
    </xf>
    <xf numFmtId="0" fontId="3" fillId="3" borderId="55" xfId="0" applyFont="1" applyFill="1" applyBorder="1" applyAlignment="1" applyProtection="1">
      <alignment horizontal="center" vertical="center" wrapText="1" shrinkToFit="1"/>
      <protection hidden="1"/>
    </xf>
    <xf numFmtId="0" fontId="3" fillId="3" borderId="56" xfId="0" applyFont="1" applyFill="1" applyBorder="1" applyAlignment="1" applyProtection="1">
      <alignment horizontal="center" vertical="center" wrapText="1" shrinkToFit="1"/>
      <protection hidden="1"/>
    </xf>
    <xf numFmtId="0" fontId="3" fillId="3" borderId="16" xfId="0" applyFont="1" applyFill="1" applyBorder="1" applyAlignment="1" applyProtection="1">
      <alignment horizontal="center" vertical="center" wrapText="1" shrinkToFit="1"/>
      <protection hidden="1"/>
    </xf>
    <xf numFmtId="177" fontId="13" fillId="0" borderId="0" xfId="0" applyNumberFormat="1" applyFont="1" applyAlignment="1" applyProtection="1">
      <alignment horizontal="right" vertical="center" shrinkToFit="1"/>
      <protection hidden="1"/>
    </xf>
    <xf numFmtId="0" fontId="7" fillId="0" borderId="0" xfId="0" applyFont="1" applyBorder="1" applyAlignment="1" applyProtection="1">
      <alignment horizontal="center" vertical="center" shrinkToFit="1"/>
      <protection locked="0" hidden="1"/>
    </xf>
    <xf numFmtId="0" fontId="4" fillId="0" borderId="7" xfId="0" applyFont="1" applyBorder="1" applyAlignment="1" applyProtection="1">
      <alignment horizontal="center" vertical="center" shrinkToFit="1"/>
      <protection hidden="1"/>
    </xf>
    <xf numFmtId="0" fontId="8" fillId="0" borderId="0" xfId="0" applyFont="1" applyAlignment="1" applyProtection="1">
      <alignment horizontal="center" vertical="top" wrapText="1" shrinkToFit="1"/>
      <protection hidden="1"/>
    </xf>
    <xf numFmtId="0" fontId="11" fillId="3" borderId="19" xfId="0" applyFont="1" applyFill="1" applyBorder="1" applyAlignment="1" applyProtection="1">
      <alignment horizontal="center" vertical="center" wrapText="1" shrinkToFit="1"/>
      <protection hidden="1"/>
    </xf>
    <xf numFmtId="0" fontId="11" fillId="3" borderId="54" xfId="0" applyFont="1" applyFill="1" applyBorder="1" applyAlignment="1" applyProtection="1">
      <alignment horizontal="center" vertical="center" wrapText="1" shrinkToFit="1"/>
      <protection hidden="1"/>
    </xf>
    <xf numFmtId="0" fontId="11" fillId="3" borderId="20" xfId="0" applyFont="1" applyFill="1" applyBorder="1" applyAlignment="1" applyProtection="1">
      <alignment horizontal="center" vertical="center" wrapText="1" shrinkToFit="1"/>
      <protection hidden="1"/>
    </xf>
    <xf numFmtId="0" fontId="11" fillId="3" borderId="10" xfId="0" applyFont="1" applyFill="1" applyBorder="1" applyAlignment="1" applyProtection="1">
      <alignment horizontal="center" vertical="center" wrapText="1" shrinkToFit="1"/>
      <protection hidden="1"/>
    </xf>
    <xf numFmtId="0" fontId="11" fillId="3" borderId="0" xfId="0" applyFont="1" applyFill="1" applyBorder="1" applyAlignment="1" applyProtection="1">
      <alignment horizontal="center" vertical="center" wrapText="1" shrinkToFit="1"/>
      <protection hidden="1"/>
    </xf>
    <xf numFmtId="0" fontId="11" fillId="3" borderId="7" xfId="0" applyFont="1" applyFill="1" applyBorder="1" applyAlignment="1" applyProtection="1">
      <alignment horizontal="center" vertical="center" wrapText="1" shrinkToFit="1"/>
      <protection hidden="1"/>
    </xf>
    <xf numFmtId="0" fontId="3" fillId="3" borderId="4" xfId="0" applyFont="1" applyFill="1" applyBorder="1" applyAlignment="1" applyProtection="1">
      <alignment horizontal="center" vertical="center" wrapText="1" shrinkToFit="1"/>
      <protection hidden="1"/>
    </xf>
    <xf numFmtId="0" fontId="3" fillId="3" borderId="4" xfId="0" applyFont="1" applyFill="1" applyBorder="1" applyAlignment="1" applyProtection="1">
      <alignment horizontal="center" vertical="center" shrinkToFit="1"/>
      <protection hidden="1"/>
    </xf>
    <xf numFmtId="0" fontId="3" fillId="0" borderId="0" xfId="0" applyFont="1" applyBorder="1" applyAlignment="1" applyProtection="1">
      <alignment horizontal="left" vertical="center" shrinkToFit="1"/>
      <protection hidden="1"/>
    </xf>
    <xf numFmtId="0" fontId="11" fillId="3" borderId="13" xfId="0" applyFont="1" applyFill="1" applyBorder="1" applyAlignment="1" applyProtection="1">
      <alignment horizontal="center" vertical="center" wrapText="1" shrinkToFit="1"/>
      <protection hidden="1"/>
    </xf>
    <xf numFmtId="0" fontId="11" fillId="3" borderId="52" xfId="0" applyFont="1" applyFill="1" applyBorder="1" applyAlignment="1" applyProtection="1">
      <alignment horizontal="center" vertical="center" wrapText="1" shrinkToFit="1"/>
      <protection hidden="1"/>
    </xf>
    <xf numFmtId="0" fontId="11" fillId="3" borderId="9" xfId="0" applyFont="1" applyFill="1" applyBorder="1" applyAlignment="1" applyProtection="1">
      <alignment horizontal="center" vertical="center" shrinkToFit="1"/>
      <protection hidden="1"/>
    </xf>
    <xf numFmtId="0" fontId="3" fillId="0" borderId="0" xfId="0" applyFont="1" applyBorder="1" applyAlignment="1" applyProtection="1">
      <alignment horizontal="left" vertical="top" shrinkToFit="1"/>
      <protection hidden="1"/>
    </xf>
    <xf numFmtId="0" fontId="4" fillId="0" borderId="0" xfId="0" applyFont="1" applyFill="1" applyBorder="1" applyAlignment="1" applyProtection="1">
      <alignment horizontal="center" vertical="center" shrinkToFit="1"/>
      <protection hidden="1"/>
    </xf>
    <xf numFmtId="0" fontId="3" fillId="3" borderId="13" xfId="0" applyFont="1" applyFill="1" applyBorder="1" applyAlignment="1" applyProtection="1">
      <alignment horizontal="center" vertical="center" wrapText="1" shrinkToFit="1"/>
      <protection hidden="1"/>
    </xf>
    <xf numFmtId="0" fontId="3" fillId="3" borderId="52" xfId="0" applyFont="1" applyFill="1" applyBorder="1" applyAlignment="1" applyProtection="1">
      <alignment horizontal="center" vertical="center" wrapText="1" shrinkToFit="1"/>
      <protection hidden="1"/>
    </xf>
    <xf numFmtId="0" fontId="3" fillId="3" borderId="48" xfId="0" applyFont="1" applyFill="1" applyBorder="1" applyAlignment="1" applyProtection="1">
      <alignment horizontal="center" vertical="center" wrapText="1" shrinkToFit="1"/>
      <protection hidden="1"/>
    </xf>
    <xf numFmtId="0" fontId="3" fillId="3" borderId="53" xfId="0" applyFont="1" applyFill="1" applyBorder="1" applyAlignment="1" applyProtection="1">
      <alignment horizontal="center" vertical="center" wrapText="1" shrinkToFit="1"/>
      <protection hidden="1"/>
    </xf>
    <xf numFmtId="0" fontId="8" fillId="0" borderId="25" xfId="0" applyFont="1" applyBorder="1" applyAlignment="1" applyProtection="1">
      <alignment horizontal="center" wrapText="1" shrinkToFit="1"/>
      <protection hidden="1"/>
    </xf>
    <xf numFmtId="0" fontId="8" fillId="0" borderId="26" xfId="0" applyFont="1" applyBorder="1" applyAlignment="1" applyProtection="1">
      <alignment horizontal="center" wrapText="1" shrinkToFit="1"/>
      <protection hidden="1"/>
    </xf>
    <xf numFmtId="0" fontId="8" fillId="0" borderId="27" xfId="0" applyFont="1" applyBorder="1" applyAlignment="1" applyProtection="1">
      <alignment horizontal="center" wrapText="1" shrinkToFit="1"/>
      <protection hidden="1"/>
    </xf>
    <xf numFmtId="0" fontId="8" fillId="0" borderId="28" xfId="0" applyFont="1" applyBorder="1" applyAlignment="1" applyProtection="1">
      <alignment horizontal="center" wrapText="1" shrinkToFit="1"/>
      <protection hidden="1"/>
    </xf>
    <xf numFmtId="0" fontId="8" fillId="0" borderId="0" xfId="0" applyFont="1" applyBorder="1" applyAlignment="1" applyProtection="1">
      <alignment horizontal="center" wrapText="1" shrinkToFit="1"/>
      <protection hidden="1"/>
    </xf>
    <xf numFmtId="0" fontId="8" fillId="0" borderId="29" xfId="0" applyFont="1" applyBorder="1" applyAlignment="1" applyProtection="1">
      <alignment horizontal="center" wrapText="1" shrinkToFit="1"/>
      <protection hidden="1"/>
    </xf>
    <xf numFmtId="0" fontId="3" fillId="0" borderId="7" xfId="0" applyFont="1" applyBorder="1" applyAlignment="1" applyProtection="1">
      <alignment horizontal="left" vertical="center" wrapText="1" shrinkToFit="1"/>
      <protection hidden="1"/>
    </xf>
    <xf numFmtId="0" fontId="3" fillId="0" borderId="0" xfId="0" applyFont="1" applyBorder="1" applyAlignment="1" applyProtection="1">
      <alignment vertical="center" shrinkToFit="1"/>
      <protection hidden="1"/>
    </xf>
    <xf numFmtId="0" fontId="3" fillId="3" borderId="17" xfId="0" applyFont="1" applyFill="1" applyBorder="1" applyAlignment="1" applyProtection="1">
      <alignment horizontal="center" vertical="center" shrinkToFit="1"/>
      <protection hidden="1"/>
    </xf>
    <xf numFmtId="0" fontId="3" fillId="0" borderId="1" xfId="0" applyFont="1" applyFill="1" applyBorder="1" applyAlignment="1" applyProtection="1">
      <alignment horizontal="left" vertical="center" shrinkToFit="1"/>
      <protection hidden="1"/>
    </xf>
    <xf numFmtId="0" fontId="3" fillId="3" borderId="1" xfId="0" applyFont="1" applyFill="1" applyBorder="1" applyAlignment="1" applyProtection="1">
      <alignment horizontal="center" vertical="center" shrinkToFit="1"/>
      <protection hidden="1"/>
    </xf>
    <xf numFmtId="0" fontId="8" fillId="4" borderId="34" xfId="0" applyFont="1" applyFill="1" applyBorder="1" applyAlignment="1" applyProtection="1">
      <alignment horizontal="center" vertical="center" shrinkToFit="1"/>
      <protection hidden="1"/>
    </xf>
    <xf numFmtId="0" fontId="8" fillId="4" borderId="35" xfId="0" applyFont="1" applyFill="1" applyBorder="1" applyAlignment="1" applyProtection="1">
      <alignment horizontal="center" vertical="center" shrinkToFit="1"/>
      <protection hidden="1"/>
    </xf>
    <xf numFmtId="0" fontId="8" fillId="4" borderId="36" xfId="0" applyFont="1" applyFill="1" applyBorder="1" applyAlignment="1" applyProtection="1">
      <alignment horizontal="center" vertical="center" shrinkToFit="1"/>
      <protection hidden="1"/>
    </xf>
    <xf numFmtId="0" fontId="8" fillId="4" borderId="37" xfId="0" applyFont="1" applyFill="1" applyBorder="1" applyAlignment="1" applyProtection="1">
      <alignment horizontal="center" vertical="center" shrinkToFit="1"/>
      <protection hidden="1"/>
    </xf>
    <xf numFmtId="0" fontId="8" fillId="4" borderId="7" xfId="0" applyFont="1" applyFill="1" applyBorder="1" applyAlignment="1" applyProtection="1">
      <alignment horizontal="center" vertical="center" shrinkToFit="1"/>
      <protection hidden="1"/>
    </xf>
    <xf numFmtId="0" fontId="8" fillId="4" borderId="38" xfId="0" applyFont="1" applyFill="1" applyBorder="1" applyAlignment="1" applyProtection="1">
      <alignment horizontal="center" vertical="center" shrinkToFit="1"/>
      <protection hidden="1"/>
    </xf>
    <xf numFmtId="0" fontId="3" fillId="3" borderId="3" xfId="0" applyFont="1" applyFill="1" applyBorder="1" applyAlignment="1" applyProtection="1">
      <alignment horizontal="center" vertical="center" shrinkToFit="1"/>
      <protection hidden="1"/>
    </xf>
    <xf numFmtId="38" fontId="3" fillId="0" borderId="1" xfId="1" applyFont="1" applyFill="1" applyBorder="1" applyAlignment="1" applyProtection="1">
      <alignment vertical="center" shrinkToFit="1"/>
      <protection hidden="1"/>
    </xf>
    <xf numFmtId="0" fontId="4" fillId="0" borderId="0" xfId="0" applyFont="1" applyFill="1" applyBorder="1" applyAlignment="1" applyProtection="1">
      <alignment horizontal="left" vertical="top" shrinkToFit="1"/>
      <protection hidden="1"/>
    </xf>
    <xf numFmtId="0" fontId="3" fillId="0" borderId="10" xfId="0" applyFont="1" applyFill="1" applyBorder="1" applyAlignment="1" applyProtection="1">
      <alignment horizontal="left" vertical="center" wrapText="1" shrinkToFit="1"/>
      <protection hidden="1"/>
    </xf>
    <xf numFmtId="0" fontId="3" fillId="0" borderId="0" xfId="0" applyFont="1" applyFill="1" applyBorder="1" applyAlignment="1" applyProtection="1">
      <alignment horizontal="left" vertical="center" wrapText="1" shrinkToFit="1"/>
      <protection hidden="1"/>
    </xf>
    <xf numFmtId="0" fontId="3" fillId="3" borderId="9" xfId="0" applyFont="1" applyFill="1" applyBorder="1" applyAlignment="1" applyProtection="1">
      <alignment horizontal="center" vertical="center" wrapText="1" shrinkToFit="1"/>
      <protection hidden="1"/>
    </xf>
    <xf numFmtId="0" fontId="3" fillId="3" borderId="11" xfId="0" applyFont="1" applyFill="1" applyBorder="1" applyAlignment="1" applyProtection="1">
      <alignment horizontal="center" vertical="center" shrinkToFit="1"/>
      <protection hidden="1"/>
    </xf>
    <xf numFmtId="0" fontId="3" fillId="3" borderId="6" xfId="0" applyFont="1" applyFill="1" applyBorder="1" applyAlignment="1" applyProtection="1">
      <alignment horizontal="center" vertical="center" shrinkToFit="1"/>
      <protection hidden="1"/>
    </xf>
    <xf numFmtId="0" fontId="3" fillId="0" borderId="10" xfId="0" applyFont="1" applyBorder="1" applyAlignment="1" applyProtection="1">
      <alignment horizontal="left" vertical="center" shrinkToFit="1"/>
      <protection hidden="1"/>
    </xf>
    <xf numFmtId="38" fontId="4" fillId="0" borderId="4" xfId="1" applyFont="1" applyBorder="1" applyAlignment="1" applyProtection="1">
      <alignment horizontal="center" vertical="center" shrinkToFit="1"/>
      <protection hidden="1"/>
    </xf>
    <xf numFmtId="38" fontId="4" fillId="0" borderId="33" xfId="1" applyFont="1" applyBorder="1" applyAlignment="1" applyProtection="1">
      <alignment horizontal="center" vertical="center" shrinkToFit="1"/>
      <protection hidden="1"/>
    </xf>
    <xf numFmtId="38" fontId="4" fillId="0" borderId="3" xfId="1" applyFont="1" applyBorder="1" applyAlignment="1" applyProtection="1">
      <alignment horizontal="center" vertical="center" shrinkToFit="1"/>
      <protection hidden="1"/>
    </xf>
    <xf numFmtId="0" fontId="3" fillId="0" borderId="0" xfId="0" applyFont="1" applyBorder="1" applyAlignment="1" applyProtection="1">
      <alignment horizontal="left" vertical="center" wrapText="1" shrinkToFit="1"/>
      <protection hidden="1"/>
    </xf>
    <xf numFmtId="0" fontId="3" fillId="3" borderId="1" xfId="0" applyFont="1" applyFill="1" applyBorder="1" applyAlignment="1" applyProtection="1">
      <alignment horizontal="center" vertical="center" wrapText="1" shrinkToFit="1"/>
      <protection hidden="1"/>
    </xf>
    <xf numFmtId="0" fontId="3" fillId="0" borderId="0" xfId="0" applyFont="1" applyBorder="1" applyAlignment="1" applyProtection="1">
      <alignment horizontal="left" shrinkToFit="1"/>
      <protection hidden="1"/>
    </xf>
    <xf numFmtId="0" fontId="7" fillId="3" borderId="4" xfId="0" applyFont="1" applyFill="1" applyBorder="1" applyAlignment="1" applyProtection="1">
      <alignment horizontal="center" vertical="center" shrinkToFit="1"/>
      <protection hidden="1"/>
    </xf>
    <xf numFmtId="0" fontId="7" fillId="3" borderId="3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shrinkToFit="1"/>
      <protection hidden="1"/>
    </xf>
    <xf numFmtId="38" fontId="17" fillId="0" borderId="21" xfId="0" applyNumberFormat="1" applyFont="1" applyBorder="1" applyAlignment="1" applyProtection="1">
      <alignment horizontal="center" vertical="center" shrinkToFit="1"/>
      <protection hidden="1"/>
    </xf>
    <xf numFmtId="38" fontId="17" fillId="0" borderId="49" xfId="0" applyNumberFormat="1" applyFont="1" applyBorder="1" applyAlignment="1" applyProtection="1">
      <alignment horizontal="center" vertical="center" shrinkToFit="1"/>
      <protection hidden="1"/>
    </xf>
    <xf numFmtId="38" fontId="17" fillId="0" borderId="22" xfId="0" applyNumberFormat="1" applyFont="1" applyBorder="1" applyAlignment="1" applyProtection="1">
      <alignment horizontal="center" vertical="center" shrinkToFit="1"/>
      <protection hidden="1"/>
    </xf>
    <xf numFmtId="38" fontId="17" fillId="0" borderId="23" xfId="0" applyNumberFormat="1" applyFont="1" applyBorder="1" applyAlignment="1" applyProtection="1">
      <alignment horizontal="center" vertical="center" shrinkToFit="1"/>
      <protection hidden="1"/>
    </xf>
    <xf numFmtId="38" fontId="17" fillId="0" borderId="50" xfId="0" applyNumberFormat="1" applyFont="1" applyBorder="1" applyAlignment="1" applyProtection="1">
      <alignment horizontal="center" vertical="center" shrinkToFit="1"/>
      <protection hidden="1"/>
    </xf>
    <xf numFmtId="38" fontId="17" fillId="0" borderId="24" xfId="0" applyNumberFormat="1" applyFont="1" applyBorder="1" applyAlignment="1" applyProtection="1">
      <alignment horizontal="center" vertical="center" shrinkToFit="1"/>
      <protection hidden="1"/>
    </xf>
    <xf numFmtId="0" fontId="6" fillId="0" borderId="0" xfId="0" applyFont="1" applyBorder="1" applyAlignment="1" applyProtection="1">
      <alignment horizontal="left" wrapText="1" shrinkToFit="1"/>
      <protection hidden="1"/>
    </xf>
    <xf numFmtId="0" fontId="6" fillId="0" borderId="0" xfId="0" applyFont="1" applyBorder="1" applyAlignment="1" applyProtection="1">
      <alignment horizontal="left" shrinkToFit="1"/>
      <protection hidden="1"/>
    </xf>
    <xf numFmtId="0" fontId="6" fillId="0" borderId="0" xfId="0" applyFont="1" applyBorder="1" applyAlignment="1" applyProtection="1">
      <alignment horizontal="left" vertical="center" shrinkToFit="1"/>
      <protection hidden="1"/>
    </xf>
    <xf numFmtId="0" fontId="3" fillId="3" borderId="9" xfId="0" applyFont="1" applyFill="1" applyBorder="1" applyAlignment="1" applyProtection="1">
      <alignment horizontal="center" vertical="center" shrinkToFit="1"/>
      <protection hidden="1"/>
    </xf>
  </cellXfs>
  <cellStyles count="2">
    <cellStyle name="桁区切り" xfId="1" builtinId="6"/>
    <cellStyle name="標準" xfId="0" builtinId="0"/>
  </cellStyles>
  <dxfs count="0"/>
  <tableStyles count="0" defaultTableStyle="TableStyleMedium2" defaultPivotStyle="PivotStyleLight16"/>
  <colors>
    <mruColors>
      <color rgb="FFFF1E0D"/>
      <color rgb="FFFFFF66"/>
      <color rgb="FFCCFF99"/>
      <color rgb="FFF8BAEF"/>
      <color rgb="FFFF0000"/>
      <color rgb="FFA3D1FF"/>
      <color rgb="FFF5A1E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12</xdr:col>
      <xdr:colOff>107157</xdr:colOff>
      <xdr:row>35</xdr:row>
      <xdr:rowOff>107156</xdr:rowOff>
    </xdr:from>
    <xdr:to>
      <xdr:col>12</xdr:col>
      <xdr:colOff>642937</xdr:colOff>
      <xdr:row>40</xdr:row>
      <xdr:rowOff>250031</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7441407" y="9441656"/>
          <a:ext cx="535780" cy="1809750"/>
        </a:xfrm>
        <a:prstGeom prst="rightBrace">
          <a:avLst>
            <a:gd name="adj1" fmla="val 8333"/>
            <a:gd name="adj2" fmla="val 3006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369095</xdr:colOff>
      <xdr:row>25</xdr:row>
      <xdr:rowOff>95250</xdr:rowOff>
    </xdr:from>
    <xdr:to>
      <xdr:col>11</xdr:col>
      <xdr:colOff>381001</xdr:colOff>
      <xdr:row>28</xdr:row>
      <xdr:rowOff>190501</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3893345" y="7096125"/>
          <a:ext cx="3059906" cy="1095376"/>
        </a:xfrm>
        <a:prstGeom prst="downArrow">
          <a:avLst>
            <a:gd name="adj1" fmla="val 52211"/>
            <a:gd name="adj2" fmla="val 50000"/>
          </a:avLst>
        </a:prstGeom>
        <a:solidFill>
          <a:srgbClr val="FFFF66"/>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試算結果</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xdr:from>
          <xdr:col>11</xdr:col>
          <xdr:colOff>571500</xdr:colOff>
          <xdr:row>11</xdr:row>
          <xdr:rowOff>28575</xdr:rowOff>
        </xdr:from>
        <xdr:to>
          <xdr:col>13</xdr:col>
          <xdr:colOff>238125</xdr:colOff>
          <xdr:row>11</xdr:row>
          <xdr:rowOff>295275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データクリア</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9"/>
  <sheetViews>
    <sheetView tabSelected="1" view="pageBreakPreview" topLeftCell="B1" zoomScale="78" zoomScaleNormal="80" zoomScaleSheetLayoutView="78" workbookViewId="0">
      <selection activeCell="J14" sqref="J14:J15"/>
    </sheetView>
  </sheetViews>
  <sheetFormatPr defaultColWidth="10" defaultRowHeight="26.25" customHeight="1" x14ac:dyDescent="0.15"/>
  <cols>
    <col min="1" max="2" width="3.125" style="5" customWidth="1"/>
    <col min="3" max="8" width="10" style="5"/>
    <col min="9" max="9" width="10" style="5" customWidth="1"/>
    <col min="10" max="17" width="10" style="5"/>
    <col min="18" max="18" width="3.125" style="5" customWidth="1"/>
    <col min="19" max="19" width="10" style="5"/>
    <col min="20" max="20" width="0" style="5" hidden="1" customWidth="1"/>
    <col min="21" max="21" width="10.75" style="5" hidden="1" customWidth="1"/>
    <col min="22" max="22" width="0" style="5" hidden="1" customWidth="1"/>
    <col min="23" max="23" width="3" style="20" hidden="1" customWidth="1"/>
    <col min="24" max="24" width="0" style="66" hidden="1" customWidth="1"/>
    <col min="25" max="30" width="0" style="5" hidden="1" customWidth="1"/>
    <col min="31" max="16384" width="10" style="5"/>
  </cols>
  <sheetData>
    <row r="1" spans="1:32" ht="26.25" customHeight="1" x14ac:dyDescent="0.15">
      <c r="T1" s="117" t="s">
        <v>82</v>
      </c>
      <c r="U1" s="117"/>
      <c r="V1" s="6">
        <v>1</v>
      </c>
      <c r="W1" s="7" t="s">
        <v>65</v>
      </c>
      <c r="X1" s="6">
        <v>551000</v>
      </c>
      <c r="Y1" s="8"/>
      <c r="Z1" s="9">
        <v>0</v>
      </c>
    </row>
    <row r="2" spans="1:32" ht="26.25" customHeight="1" x14ac:dyDescent="0.15">
      <c r="N2" s="142">
        <f ca="1">TODAY()</f>
        <v>45716</v>
      </c>
      <c r="O2" s="142"/>
      <c r="P2" s="142"/>
      <c r="Q2" s="10" t="s">
        <v>61</v>
      </c>
      <c r="T2" s="11"/>
      <c r="U2" s="3" t="s">
        <v>87</v>
      </c>
      <c r="V2" s="6">
        <v>551000</v>
      </c>
      <c r="W2" s="7" t="s">
        <v>65</v>
      </c>
      <c r="X2" s="6">
        <v>1619000</v>
      </c>
      <c r="Y2" s="12"/>
      <c r="Z2" s="12">
        <v>550000</v>
      </c>
      <c r="AA2" s="3"/>
      <c r="AB2" s="3"/>
      <c r="AC2" s="3"/>
      <c r="AD2" s="3"/>
      <c r="AE2" s="3"/>
      <c r="AF2" s="4"/>
    </row>
    <row r="3" spans="1:32" ht="26.25" customHeight="1" x14ac:dyDescent="0.15">
      <c r="B3" s="145" t="s">
        <v>78</v>
      </c>
      <c r="C3" s="145"/>
      <c r="D3" s="145"/>
      <c r="E3" s="145"/>
      <c r="F3" s="145"/>
      <c r="G3" s="145"/>
      <c r="H3" s="145"/>
      <c r="I3" s="145"/>
      <c r="J3" s="145"/>
      <c r="K3" s="145"/>
      <c r="L3" s="145"/>
      <c r="M3" s="145"/>
      <c r="N3" s="145"/>
      <c r="O3" s="145"/>
      <c r="P3" s="145"/>
      <c r="Q3" s="145"/>
      <c r="R3" s="145"/>
      <c r="U3" s="3" t="s">
        <v>93</v>
      </c>
      <c r="V3" s="6">
        <v>1619000</v>
      </c>
      <c r="W3" s="7" t="s">
        <v>65</v>
      </c>
      <c r="X3" s="13">
        <v>1620000</v>
      </c>
      <c r="Y3" s="12"/>
      <c r="Z3" s="12">
        <v>1069000</v>
      </c>
      <c r="AA3" s="3"/>
      <c r="AB3" s="3"/>
      <c r="AC3" s="3"/>
      <c r="AD3" s="3"/>
      <c r="AE3" s="3"/>
      <c r="AF3" s="4"/>
    </row>
    <row r="4" spans="1:32" ht="26.25" customHeight="1" x14ac:dyDescent="0.15">
      <c r="B4" s="145" t="s">
        <v>32</v>
      </c>
      <c r="C4" s="145"/>
      <c r="D4" s="145"/>
      <c r="E4" s="145"/>
      <c r="F4" s="145"/>
      <c r="G4" s="145"/>
      <c r="H4" s="145"/>
      <c r="I4" s="145"/>
      <c r="J4" s="145"/>
      <c r="K4" s="145"/>
      <c r="L4" s="145"/>
      <c r="M4" s="145"/>
      <c r="N4" s="145"/>
      <c r="O4" s="145"/>
      <c r="P4" s="145"/>
      <c r="Q4" s="145"/>
      <c r="R4" s="145"/>
      <c r="U4" s="3"/>
      <c r="V4" s="13">
        <v>1620000</v>
      </c>
      <c r="W4" s="7" t="s">
        <v>65</v>
      </c>
      <c r="X4" s="6">
        <v>1622000</v>
      </c>
      <c r="Y4" s="14"/>
      <c r="Z4" s="12">
        <v>1070000</v>
      </c>
      <c r="AA4" s="3"/>
      <c r="AB4" s="3"/>
      <c r="AC4" s="3"/>
      <c r="AD4" s="3"/>
      <c r="AE4" s="3"/>
      <c r="AF4" s="4"/>
    </row>
    <row r="5" spans="1:32" s="15" customFormat="1" ht="26.25" customHeight="1" thickBot="1" x14ac:dyDescent="0.2">
      <c r="B5" s="16"/>
      <c r="C5" s="16"/>
      <c r="D5" s="16"/>
      <c r="E5" s="16"/>
      <c r="F5" s="16"/>
      <c r="G5" s="16"/>
      <c r="H5" s="16"/>
      <c r="I5" s="16"/>
      <c r="J5" s="16"/>
      <c r="K5" s="16"/>
      <c r="L5" s="16"/>
      <c r="M5" s="16"/>
      <c r="N5" s="16"/>
      <c r="O5" s="16"/>
      <c r="P5" s="16"/>
      <c r="Q5" s="16"/>
      <c r="R5" s="17"/>
      <c r="U5" s="18"/>
      <c r="V5" s="6">
        <v>1622000</v>
      </c>
      <c r="W5" s="7" t="s">
        <v>65</v>
      </c>
      <c r="X5" s="6">
        <v>1624000</v>
      </c>
      <c r="Y5" s="12"/>
      <c r="Z5" s="14">
        <v>1072000</v>
      </c>
      <c r="AA5" s="18"/>
      <c r="AB5" s="18"/>
      <c r="AC5" s="18"/>
      <c r="AD5" s="18"/>
      <c r="AE5" s="18"/>
      <c r="AF5" s="19"/>
    </row>
    <row r="6" spans="1:32" ht="26.25" customHeight="1" thickTop="1" x14ac:dyDescent="0.15">
      <c r="B6" s="20"/>
      <c r="C6" s="164" t="s">
        <v>35</v>
      </c>
      <c r="D6" s="165"/>
      <c r="E6" s="165"/>
      <c r="F6" s="165"/>
      <c r="G6" s="165"/>
      <c r="H6" s="165"/>
      <c r="I6" s="165"/>
      <c r="J6" s="165"/>
      <c r="K6" s="165"/>
      <c r="L6" s="166"/>
      <c r="M6" s="16"/>
      <c r="N6" s="144" t="s">
        <v>97</v>
      </c>
      <c r="O6" s="144"/>
      <c r="P6" s="144"/>
      <c r="Q6" s="144"/>
      <c r="R6" s="20"/>
      <c r="U6" s="3"/>
      <c r="V6" s="6">
        <v>1624000</v>
      </c>
      <c r="W6" s="7" t="s">
        <v>65</v>
      </c>
      <c r="X6" s="6">
        <v>1628000</v>
      </c>
      <c r="Y6" s="12"/>
      <c r="Z6" s="12">
        <v>1074000</v>
      </c>
      <c r="AA6" s="3"/>
      <c r="AB6" s="3"/>
      <c r="AC6" s="3"/>
      <c r="AD6" s="3"/>
      <c r="AE6" s="3"/>
      <c r="AF6" s="4"/>
    </row>
    <row r="7" spans="1:32" ht="26.25" customHeight="1" x14ac:dyDescent="0.15">
      <c r="B7" s="20"/>
      <c r="C7" s="167"/>
      <c r="D7" s="168"/>
      <c r="E7" s="168"/>
      <c r="F7" s="168"/>
      <c r="G7" s="168"/>
      <c r="H7" s="168"/>
      <c r="I7" s="168"/>
      <c r="J7" s="168"/>
      <c r="K7" s="168"/>
      <c r="L7" s="169"/>
      <c r="M7" s="4"/>
      <c r="N7" s="21" t="s">
        <v>30</v>
      </c>
      <c r="O7" s="21" t="s">
        <v>24</v>
      </c>
      <c r="P7" s="21" t="s">
        <v>25</v>
      </c>
      <c r="Q7" s="21" t="s">
        <v>26</v>
      </c>
      <c r="R7" s="20"/>
      <c r="U7" s="3"/>
      <c r="V7" s="6">
        <v>1628000</v>
      </c>
      <c r="W7" s="7" t="s">
        <v>65</v>
      </c>
      <c r="X7" s="6">
        <v>1800000</v>
      </c>
      <c r="Y7" s="9"/>
      <c r="Z7" s="12">
        <v>4000</v>
      </c>
      <c r="AA7" s="12">
        <v>4000</v>
      </c>
      <c r="AB7" s="12">
        <v>0.6</v>
      </c>
      <c r="AC7" s="12">
        <v>100000</v>
      </c>
      <c r="AD7" s="3"/>
      <c r="AE7" s="3"/>
      <c r="AF7" s="4"/>
    </row>
    <row r="8" spans="1:32" ht="26.25" customHeight="1" x14ac:dyDescent="0.15">
      <c r="B8" s="20"/>
      <c r="C8" s="118" t="s">
        <v>95</v>
      </c>
      <c r="D8" s="119"/>
      <c r="E8" s="119"/>
      <c r="F8" s="119"/>
      <c r="G8" s="119"/>
      <c r="H8" s="119"/>
      <c r="I8" s="119"/>
      <c r="J8" s="119"/>
      <c r="K8" s="119"/>
      <c r="L8" s="120"/>
      <c r="M8" s="4"/>
      <c r="N8" s="21" t="s">
        <v>28</v>
      </c>
      <c r="O8" s="104">
        <v>7.6</v>
      </c>
      <c r="P8" s="104">
        <v>2.6</v>
      </c>
      <c r="Q8" s="104">
        <v>2.5</v>
      </c>
      <c r="R8" s="20"/>
      <c r="U8" s="3"/>
      <c r="V8" s="6">
        <v>1800000</v>
      </c>
      <c r="W8" s="7" t="s">
        <v>65</v>
      </c>
      <c r="X8" s="6">
        <v>3600000</v>
      </c>
      <c r="Y8" s="12"/>
      <c r="Z8" s="12">
        <v>4000</v>
      </c>
      <c r="AA8" s="12">
        <v>4000</v>
      </c>
      <c r="AB8" s="12">
        <v>0.7</v>
      </c>
      <c r="AC8" s="12">
        <v>80000</v>
      </c>
      <c r="AD8" s="3"/>
      <c r="AE8" s="3"/>
      <c r="AF8" s="4"/>
    </row>
    <row r="9" spans="1:32" ht="26.25" customHeight="1" x14ac:dyDescent="0.15">
      <c r="B9" s="20"/>
      <c r="C9" s="118" t="s">
        <v>96</v>
      </c>
      <c r="D9" s="119"/>
      <c r="E9" s="119"/>
      <c r="F9" s="119"/>
      <c r="G9" s="119"/>
      <c r="H9" s="119"/>
      <c r="I9" s="119"/>
      <c r="J9" s="119"/>
      <c r="K9" s="119"/>
      <c r="L9" s="120"/>
      <c r="M9" s="4"/>
      <c r="N9" s="21" t="s">
        <v>27</v>
      </c>
      <c r="O9" s="47">
        <v>36000</v>
      </c>
      <c r="P9" s="47">
        <v>14500</v>
      </c>
      <c r="Q9" s="47">
        <v>15000</v>
      </c>
      <c r="R9" s="20"/>
      <c r="U9" s="3"/>
      <c r="V9" s="6">
        <v>3600000</v>
      </c>
      <c r="W9" s="7" t="s">
        <v>65</v>
      </c>
      <c r="X9" s="6">
        <v>6600000</v>
      </c>
      <c r="Y9" s="12"/>
      <c r="Z9" s="12">
        <v>4000</v>
      </c>
      <c r="AA9" s="12">
        <v>4000</v>
      </c>
      <c r="AB9" s="12">
        <v>0.8</v>
      </c>
      <c r="AC9" s="12">
        <v>440000</v>
      </c>
      <c r="AD9" s="3"/>
      <c r="AE9" s="3"/>
      <c r="AF9" s="4"/>
    </row>
    <row r="10" spans="1:32" ht="26.25" customHeight="1" thickBot="1" x14ac:dyDescent="0.2">
      <c r="C10" s="132" t="s">
        <v>33</v>
      </c>
      <c r="D10" s="133"/>
      <c r="E10" s="133"/>
      <c r="F10" s="133"/>
      <c r="G10" s="133"/>
      <c r="H10" s="133"/>
      <c r="I10" s="133"/>
      <c r="J10" s="133"/>
      <c r="K10" s="133"/>
      <c r="L10" s="134"/>
      <c r="M10" s="4"/>
      <c r="N10" s="21" t="s">
        <v>29</v>
      </c>
      <c r="O10" s="47">
        <v>650000</v>
      </c>
      <c r="P10" s="47">
        <v>240000</v>
      </c>
      <c r="Q10" s="47">
        <v>170000</v>
      </c>
      <c r="U10" s="3"/>
      <c r="V10" s="6">
        <v>6600000</v>
      </c>
      <c r="W10" s="7" t="s">
        <v>65</v>
      </c>
      <c r="X10" s="6">
        <v>8500000</v>
      </c>
      <c r="Y10" s="12"/>
      <c r="Z10" s="12"/>
      <c r="AA10" s="12"/>
      <c r="AB10" s="12">
        <v>0.9</v>
      </c>
      <c r="AC10" s="12">
        <v>1100000</v>
      </c>
      <c r="AD10" s="3"/>
      <c r="AE10" s="3"/>
      <c r="AF10" s="4"/>
    </row>
    <row r="11" spans="1:32" ht="26.25" customHeight="1" thickTop="1" x14ac:dyDescent="0.15">
      <c r="U11" s="3"/>
      <c r="V11" s="6">
        <v>8500000</v>
      </c>
      <c r="W11" s="7" t="s">
        <v>65</v>
      </c>
      <c r="X11" s="6"/>
      <c r="Y11" s="12"/>
      <c r="Z11" s="12">
        <v>1950000</v>
      </c>
      <c r="AA11" s="3"/>
      <c r="AB11" s="3"/>
      <c r="AD11" s="3"/>
      <c r="AE11" s="3"/>
      <c r="AF11" s="4"/>
    </row>
    <row r="12" spans="1:32" ht="26.25" customHeight="1" x14ac:dyDescent="0.15">
      <c r="B12" s="4"/>
      <c r="C12" s="143" t="s">
        <v>79</v>
      </c>
      <c r="D12" s="143"/>
      <c r="E12" s="143"/>
      <c r="F12" s="143"/>
      <c r="G12" s="143"/>
      <c r="H12" s="143"/>
      <c r="I12" s="143"/>
      <c r="J12" s="143"/>
      <c r="K12" s="143"/>
      <c r="L12" s="143"/>
      <c r="M12" s="143"/>
      <c r="N12" s="143"/>
      <c r="O12" s="143"/>
      <c r="P12" s="143"/>
      <c r="Q12" s="23" t="s">
        <v>18</v>
      </c>
      <c r="R12" s="24"/>
      <c r="S12" s="25"/>
      <c r="T12" s="25"/>
      <c r="U12" s="26"/>
      <c r="V12" s="27"/>
      <c r="W12" s="28"/>
      <c r="X12" s="29"/>
      <c r="Y12" s="30"/>
      <c r="Z12" s="30"/>
    </row>
    <row r="13" spans="1:32" ht="18.75" customHeight="1" x14ac:dyDescent="0.15">
      <c r="A13" s="4"/>
      <c r="B13" s="4"/>
      <c r="C13" s="155" t="s">
        <v>19</v>
      </c>
      <c r="D13" s="160" t="s">
        <v>53</v>
      </c>
      <c r="E13" s="162" t="s">
        <v>54</v>
      </c>
      <c r="F13" s="135" t="s">
        <v>56</v>
      </c>
      <c r="G13" s="152" t="s">
        <v>40</v>
      </c>
      <c r="H13" s="31"/>
      <c r="I13" s="162" t="s">
        <v>41</v>
      </c>
      <c r="J13" s="181" t="s">
        <v>42</v>
      </c>
      <c r="K13" s="174"/>
      <c r="L13" s="152" t="s">
        <v>43</v>
      </c>
      <c r="M13" s="146" t="s">
        <v>16</v>
      </c>
      <c r="N13" s="149" t="s">
        <v>15</v>
      </c>
      <c r="O13" s="146" t="s">
        <v>47</v>
      </c>
      <c r="P13" s="139" t="s">
        <v>57</v>
      </c>
      <c r="Q13" s="160" t="s">
        <v>38</v>
      </c>
      <c r="R13" s="4"/>
      <c r="S13" s="21" t="s">
        <v>50</v>
      </c>
      <c r="U13" s="126" t="s">
        <v>72</v>
      </c>
      <c r="V13" s="127"/>
      <c r="W13" s="127"/>
      <c r="X13" s="127"/>
      <c r="Y13" s="127"/>
      <c r="Z13" s="128"/>
    </row>
    <row r="14" spans="1:32" ht="22.5" customHeight="1" x14ac:dyDescent="0.15">
      <c r="A14" s="4"/>
      <c r="B14" s="4"/>
      <c r="C14" s="156"/>
      <c r="D14" s="161"/>
      <c r="E14" s="163"/>
      <c r="F14" s="136"/>
      <c r="G14" s="152"/>
      <c r="H14" s="114" t="s">
        <v>45</v>
      </c>
      <c r="I14" s="163"/>
      <c r="J14" s="137" t="s">
        <v>98</v>
      </c>
      <c r="K14" s="114" t="s">
        <v>99</v>
      </c>
      <c r="L14" s="152"/>
      <c r="M14" s="147"/>
      <c r="N14" s="150"/>
      <c r="O14" s="147"/>
      <c r="P14" s="140"/>
      <c r="Q14" s="161"/>
      <c r="R14" s="4"/>
      <c r="S14" s="114" t="s">
        <v>51</v>
      </c>
      <c r="U14" s="129"/>
      <c r="V14" s="130"/>
      <c r="W14" s="130"/>
      <c r="X14" s="130"/>
      <c r="Y14" s="130"/>
      <c r="Z14" s="131"/>
    </row>
    <row r="15" spans="1:32" ht="15" customHeight="1" x14ac:dyDescent="0.15">
      <c r="A15" s="4"/>
      <c r="B15" s="4"/>
      <c r="C15" s="157"/>
      <c r="D15" s="32" t="s">
        <v>52</v>
      </c>
      <c r="E15" s="33" t="s">
        <v>52</v>
      </c>
      <c r="F15" s="34" t="s">
        <v>52</v>
      </c>
      <c r="G15" s="153"/>
      <c r="H15" s="115"/>
      <c r="I15" s="172"/>
      <c r="J15" s="138"/>
      <c r="K15" s="115"/>
      <c r="L15" s="153"/>
      <c r="M15" s="148"/>
      <c r="N15" s="151"/>
      <c r="O15" s="148"/>
      <c r="P15" s="141"/>
      <c r="Q15" s="186"/>
      <c r="R15" s="4"/>
      <c r="S15" s="115"/>
      <c r="U15" s="1" t="s">
        <v>88</v>
      </c>
      <c r="V15" s="1"/>
      <c r="W15" s="35"/>
      <c r="X15" s="36"/>
      <c r="Y15" s="1"/>
      <c r="Z15" s="1"/>
    </row>
    <row r="16" spans="1:32" ht="26.25" customHeight="1" x14ac:dyDescent="0.15">
      <c r="A16" s="4"/>
      <c r="B16" s="4"/>
      <c r="C16" s="37" t="s">
        <v>14</v>
      </c>
      <c r="D16" s="38"/>
      <c r="E16" s="39"/>
      <c r="F16" s="40"/>
      <c r="G16" s="41"/>
      <c r="H16" s="42"/>
      <c r="I16" s="101">
        <f>IF(AND(0&lt;=G16,G16&lt;X$1),Z$1,IF(AND(V$2&lt;=G16,G16&lt;X$2),G16-Z$2,IF(AND(V$3&lt;=G16,G16&lt;X$3),Z$3,IF(AND(V$4&lt;=G16,G16&lt;X$4),Z$4,IF(AND(V$5&lt;=G16,G16&lt;X$5),Z$5,IF(AND(V$6&lt;=G16,G16&lt;X$6),Z$6,IF(AND(V$7&lt;=G16,G16&lt;X$7),((ROUNDDOWN(G16/Z$7,0))*AA$7*AB$7)+AC$7,IF(AND(V$8&lt;=G16,G16&lt;X$8),((ROUNDDOWN(G16/Z$8,0))*AA$8*AB$8)-AC$8,IF(AND(V$9&lt;=G16,G16&lt;X$9),((ROUNDDOWN(G16/Z$9,0))*AA$9*AB$9)-AC$9,IF(AND(V$10&lt;=G16,G16&lt;X$10),(G16*AB$10)-AC$10,IF(V$11&lt;=G16,(G16-Z$11),0)))))))))))</f>
        <v>0</v>
      </c>
      <c r="J16" s="43"/>
      <c r="K16" s="43"/>
      <c r="L16" s="102">
        <f>IF(J16="",IF(AND(K16&lt;=Z$22),0,IF(AND(Z$22&lt;K16,K16&lt;X$22),K16-Z$22,IF(AND(V$23&lt;=K16,K16&lt;X$23),K16*Y$23-Z$23,IF(AND(V$24&lt;=K16,K16&lt;X$24),K16*Y$24-Z$24,IF(AND(V$25&lt;=K16,K16&lt;X$25),K16*Y$25-Z$25,IF(V$26&lt;=K16,K16-Z$26,0)))))),IF(AND(J16&lt;=Z$17),0,IF(AND(Z$17&lt;J16,J16&lt;V$18),J16-Z$17,IF(AND(V$18&lt;=J16,J16&lt;X$18),J16*Y$18-Z$18,IF(AND(V$19&lt;=J16,J16&lt;X$19),J16*Y$19-Z$19,IF(AND(V$20&lt;=J16,J16&lt;X$20),J16*Y$20-Z$20,IF(V$21&lt;=J16,J16-Z$21,0)))))))</f>
        <v>0</v>
      </c>
      <c r="M16" s="103">
        <f t="shared" ref="M16:M21" si="0">IF((IF(I16&gt;AC$21,AC$21,I16))+(IF(L16&gt;AC$21,AC$21,L16))-AC$21&gt;0,(IF(I16&gt;AC$21,AC$21,I16))+(IF(L16&gt;AC$21,AC$21,L16))-AC$21,0)</f>
        <v>0</v>
      </c>
      <c r="N16" s="44"/>
      <c r="O16" s="45"/>
      <c r="P16" s="46">
        <f t="shared" ref="P16:P21" si="1">IF(IF(F16="該当する",(I16-M16)*AC$24+L16+N16,I16-M16+L16+N16)&gt;0,IF(F16="該当する",(I16-M16)*AC$24+L16+N16,I16-M16+L16+N16),0)</f>
        <v>0</v>
      </c>
      <c r="Q16" s="47">
        <f>IF(IF(F16="該当する",IF(S16&gt;M16,S16-M16,0)*0.3,IF(S16&gt;M16,S16-M16,0))+IF(K16&gt;0,IF(L16&gt;AC$18,L16-AC$18,0),L16)+N16+O16&gt;0,IF(F16="該当する",IF(S16&gt;M16,S16-M16,0)*AC$24,IF(S16&gt;M16,S16-M16,0))+IF(K16&gt;0,IF(L16&gt;AC$18,L16-AC$18,0),L16)+N16+O16,0)</f>
        <v>0</v>
      </c>
      <c r="R16" s="36"/>
      <c r="S16" s="22">
        <f>IF(AND(0&lt;=(G16-H16),(G16-H16)&lt;V$2),0,IF(AND(V$2&lt;=(G16-H16),(G16-H16)&lt;X$2),(G16-H16)-Z$2,IF(AND(V$3&lt;=(G16-H16),(G16-H16)&lt;X$3),Z$3,IF(AND(V$4&lt;=(G16-H16),(G16-H16)&lt;X$4),Z$4,IF(AND(V$5&lt;=(G16-H16),(G16-H16)&lt;X$5),Z$5,IF(AND(V$6&lt;=(G16-H16),(G16-H16)&lt;X$6),Z$6,IF(AND(V$7&lt;=(G16-H16),(G16-H16)&lt;X$7),((ROUNDDOWN((G16-H16)/Z$7,0))*AA$7*AB$7)+AC$7,IF(AND(V$8&lt;=(G16-H16),(G16-H16)&lt;X$8),((ROUNDDOWN((G16-H16)/Z$8,0))*AA$8*AB$8)-AC$8,IF(AND(V$9&lt;=(G16-H16),(G16-H16)&lt;X$9),((ROUNDDOWN((G16-H16)/Z$9,0))*AA$9*AB$9)-AC$9,IF(AND(V$10&lt;=(G16-H16),(G16-H16)&lt;X$10),((G16-H16)*AB$10)-AC$10,IF(V$11&lt;=(G16-H16),((G16-H16)-Z$11),0)))))))))))</f>
        <v>0</v>
      </c>
      <c r="T16" s="36"/>
      <c r="U16" s="48" t="s">
        <v>69</v>
      </c>
      <c r="V16" s="121" t="s">
        <v>68</v>
      </c>
      <c r="W16" s="122"/>
      <c r="X16" s="123"/>
      <c r="Y16" s="48" t="s">
        <v>67</v>
      </c>
      <c r="Z16" s="48" t="s">
        <v>66</v>
      </c>
    </row>
    <row r="17" spans="1:29" ht="26.25" customHeight="1" x14ac:dyDescent="0.15">
      <c r="A17" s="4"/>
      <c r="B17" s="4"/>
      <c r="C17" s="21" t="str">
        <f>IF(D16="加入しない","１人目","２人目")</f>
        <v>２人目</v>
      </c>
      <c r="D17" s="49"/>
      <c r="E17" s="39"/>
      <c r="F17" s="50"/>
      <c r="G17" s="51"/>
      <c r="H17" s="42"/>
      <c r="I17" s="101">
        <f>IF(AND(N210&lt;=G17,G17&lt;X$1),Z$1,IF(AND(V$2&lt;=G17,G17&lt;X$2),G17-Z$2,IF(AND(V$3&lt;=G17,G17&lt;X$3),Z$3,IF(AND(V$4&lt;=G17,G17&lt;X$4),Z$4,IF(AND(V$5&lt;=G17,G17&lt;X$5),Z$5,IF(AND(V$6&lt;=G17,G17&lt;X$6),Z$6,IF(AND(V$7&lt;=G17,G17&lt;X$7),((ROUNDDOWN(G17/Z$7,0))*AA$7*AB$7)+AC$7,IF(AND(V$8&lt;=G17,G17&lt;X$8),((ROUNDDOWN(G17/Z$8,0))*AA$8*AB$8)-AC$8,IF(AND(V$9&lt;=G17,G17&lt;X$9),((ROUNDDOWN(G17/Z$9,0))*AA$9*AB$9)-AC$9,IF(AND(V$10&lt;=G17,G17&lt;X$10),(G17*AB$10)-AC$10,IF(V$11&lt;=G17,(G17-Z$11),0)))))))))))</f>
        <v>0</v>
      </c>
      <c r="J17" s="52"/>
      <c r="K17" s="43"/>
      <c r="L17" s="102">
        <f t="shared" ref="L17:L18" si="2">IF(J17="",IF(AND(K17&lt;=Z$22),0,IF(AND(Z$22&lt;K17,K17&lt;X$22),K17-Z$22,IF(AND(V$23&lt;=K17,K17&lt;X$23),K17*Y$23-Z$23,IF(AND(V$24&lt;=K17,K17&lt;X$24),K17*Y$24-Z$24,IF(AND(V$25&lt;=K17,K17&lt;X$25),K17*Y$25-Z$25,IF(V$26&lt;=K17,K17-Z$26,0)))))),IF(AND(J17&lt;=Z$17),0,IF(AND(Z$17&lt;J17,J17&lt;V$18),J17-Z$17,IF(AND(V$18&lt;=J17,J17&lt;X$18),J17*Y$18-Z$18,IF(AND(V$19&lt;=J17,J17&lt;X$19),J17*Y$19-Z$19,IF(AND(V$20&lt;=J17,J17&lt;X$20),J17*Y$20-Z$20,IF(V$21&lt;=J17,J17-Z$21,0)))))))</f>
        <v>0</v>
      </c>
      <c r="M17" s="103">
        <f>IF((IF(I17&gt;AC$21,AC$21,I17))+(IF(L17&gt;AC$21,AC$21,L17))-AC$21&gt;0,(IF(I17&gt;AC$21,AC$21,I17))+(IF(L17&gt;AC$21,AC$21,L17))-AC$21,0)</f>
        <v>0</v>
      </c>
      <c r="N17" s="53"/>
      <c r="O17" s="54"/>
      <c r="P17" s="46">
        <f t="shared" si="1"/>
        <v>0</v>
      </c>
      <c r="Q17" s="47">
        <f>IF(IF(F17="該当する",IF(S17&gt;M17,S17-M17,0)*0.3,IF(S17&gt;M17,S17-M17,0))+IF(K17&gt;0,IF(L17&gt;AC$18,L17-AC$18,0),L17)+N17+O17&gt;0,IF(F17="該当する",IF(S17&gt;M17,S17-M17,0)*AC$24,IF(S17&gt;M17,S17-M17,0))+IF(K17&gt;0,IF(L17&gt;AC$18,L17-AC$18,0),L17)+N17+O17,0)</f>
        <v>0</v>
      </c>
      <c r="R17" s="36"/>
      <c r="S17" s="22">
        <f>IF(AND(0&lt;=(G17-H17),(G17-H17)&lt;V$2),0,IF(AND(V$2&lt;=(G17-H17),(G17-H17)&lt;X$2),(G17-H17)-Z$2,IF(AND(V$3&lt;=(G17-H17),(G17-H17)&lt;X$3),Z$3,IF(AND(V$4&lt;=(G17-H17),(G17-H17)&lt;X$4),Z$4,IF(AND(V$5&lt;=(G17-H17),(G17-H17)&lt;X$5),Z$5,IF(AND(V$6&lt;=(G17-H17),(G17-H17)&lt;X$6),Z$6,IF(AND(V$7&lt;=(G17-H17),(G17-H17)&lt;X$7),((ROUNDDOWN((G17-H17)/Z$7,0))*AA$7*AB$7)+AC$7,IF(AND(V$8&lt;=(G17-H17),(G17-H17)&lt;X$8),((ROUNDDOWN((G17-H17)/Z$8,0))*AA$8*AB$8)-AC$8,IF(AND(V$9&lt;=(G17-H17),(G17-H17)&lt;X$9),((ROUNDDOWN((G17-H17)/Z$9,0))*AA$9*AB$9)-AC$9,IF(AND(V$10&lt;=(G17-H17),(G17-H17)&lt;X$10),((G17-H17)*AB$10)-AC$10,IF(V$11&lt;=(G17-H17),((G17-H17)-Z$11),0)))))))))))</f>
        <v>0</v>
      </c>
      <c r="T17" s="36"/>
      <c r="U17" s="111" t="s">
        <v>70</v>
      </c>
      <c r="V17" s="55"/>
      <c r="W17" s="7" t="s">
        <v>65</v>
      </c>
      <c r="X17" s="55">
        <v>1300000</v>
      </c>
      <c r="Y17" s="56">
        <v>1</v>
      </c>
      <c r="Z17" s="55">
        <v>600000</v>
      </c>
      <c r="AB17" s="109" t="s">
        <v>94</v>
      </c>
      <c r="AC17" s="110"/>
    </row>
    <row r="18" spans="1:29" ht="26.25" customHeight="1" x14ac:dyDescent="0.15">
      <c r="A18" s="4"/>
      <c r="B18" s="4"/>
      <c r="C18" s="21" t="str">
        <f>IF(D16="加入しない","２人目","３人目")</f>
        <v>３人目</v>
      </c>
      <c r="D18" s="49"/>
      <c r="E18" s="39"/>
      <c r="F18" s="50"/>
      <c r="G18" s="41"/>
      <c r="H18" s="42"/>
      <c r="I18" s="101">
        <f>IF(AND(0&lt;=G18,G18&lt;X$1),Z$1,IF(AND(V$2&lt;=G18,G18&lt;X$2),G18-Z$2,IF(AND(V$3&lt;=G18,G18&lt;X$3),Z$3,IF(AND(V$4&lt;=G18,G18&lt;X$4),Z$4,IF(AND(V$5&lt;=G18,G18&lt;X$5),Z$5,IF(AND(V$6&lt;=G18,G18&lt;X$6),Z$6,IF(AND(V$7&lt;=G18,G18&lt;X$7),((ROUNDDOWN(G18/Z$7,0))*AA$7*AB$7)+AC$7,IF(AND(V$8&lt;=G18,G18&lt;X$8),((ROUNDDOWN(G18/Z$8,0))*AA$8*AB$8)-AC$8,IF(AND(V$9&lt;=G18,G18&lt;X$9),((ROUNDDOWN(G18/Z$9,0))*AA$9*AB$9)-AC$9,IF(AND(V$10&lt;=G18,G18&lt;X$10),(G18*AB$10)-AC$10,IF(V$11&lt;=G18,(G18-Z$11),0)))))))))))</f>
        <v>0</v>
      </c>
      <c r="J18" s="52"/>
      <c r="K18" s="43"/>
      <c r="L18" s="102">
        <f t="shared" si="2"/>
        <v>0</v>
      </c>
      <c r="M18" s="103">
        <f t="shared" si="0"/>
        <v>0</v>
      </c>
      <c r="N18" s="53"/>
      <c r="O18" s="54"/>
      <c r="P18" s="46">
        <f t="shared" si="1"/>
        <v>0</v>
      </c>
      <c r="Q18" s="47">
        <f t="shared" ref="Q18:Q21" si="3">IF(IF(F18="該当する",IF(S18&gt;M18,S18-M18,0)*0.3,IF(S18&gt;M18,S18-M18,0))+IF(K18&gt;0,IF(L18&gt;AC$18,L18-AC$18,0),L18)+N18+O18&gt;0,IF(F18="該当する",IF(S18&gt;M18,S18-M18,0)*AC$24,IF(S18&gt;M18,S18-M18,0))+IF(K18&gt;0,IF(L18&gt;AC$18,L18-AC$18,0),L18)+N18+O18,0)</f>
        <v>0</v>
      </c>
      <c r="R18" s="36"/>
      <c r="S18" s="22">
        <f>IF(AND(0&lt;=(G18-H18),(G18-H18)&lt;V$2),0,IF(AND(V$2&lt;=(G18-H18),(G18-H18)&lt;X$2),(G18-H18)-Z$2,IF(AND(V$3&lt;=(G18-H18),(G18-H18)&lt;X$3),Z$3,IF(AND(V$4&lt;=(G18-H18),(G18-H18)&lt;X$4),Z$4,IF(AND(V$5&lt;=(G18-H18),(G18-H18)&lt;X$5),Z$5,IF(AND(V$6&lt;=(G18-H18),(G18-H18)&lt;X$6),Z$6,IF(AND(V$7&lt;=(G18-H18),(G18-H18)&lt;X$7),((ROUNDDOWN((G18-H18)/Z$7,0))*AA$7*AB$7)+AC$7,IF(AND(V$8&lt;=(G18-H18),(G18-H18)&lt;X$8),((ROUNDDOWN((G18-H18)/Z$8,0))*AA$8*AB$8)-AC$8,IF(AND(V$9&lt;=(G18-H18),(G18-H18)&lt;X$9),((ROUNDDOWN((G18-H18)/Z$9,0))*AA$9*AB$9)-AC$9,IF(AND(V$10&lt;=(G18-H18),(G18-H18)&lt;X$10),((G18-H18)*AB$10)-AC$10,IF(V$11&lt;=(G18-H18),((G18-H18)-Z$11),0)))))))))))</f>
        <v>0</v>
      </c>
      <c r="T18" s="36"/>
      <c r="U18" s="124"/>
      <c r="V18" s="55">
        <v>1300000</v>
      </c>
      <c r="W18" s="7" t="s">
        <v>65</v>
      </c>
      <c r="X18" s="55">
        <v>4100000</v>
      </c>
      <c r="Y18" s="56">
        <v>0.75</v>
      </c>
      <c r="Z18" s="55">
        <v>275000</v>
      </c>
      <c r="AB18" s="5" t="s">
        <v>85</v>
      </c>
      <c r="AC18" s="57">
        <v>150000</v>
      </c>
    </row>
    <row r="19" spans="1:29" ht="26.25" customHeight="1" x14ac:dyDescent="0.15">
      <c r="A19" s="4"/>
      <c r="B19" s="4"/>
      <c r="C19" s="21" t="str">
        <f>IF(D16="加入しない","３人目","４人目")</f>
        <v>４人目</v>
      </c>
      <c r="D19" s="49"/>
      <c r="E19" s="39"/>
      <c r="F19" s="50"/>
      <c r="G19" s="41"/>
      <c r="H19" s="42"/>
      <c r="I19" s="101">
        <f t="shared" ref="I19:I20" si="4">IF(AND(0&lt;=G19,G19&lt;X$1),Z$1,IF(AND(V$2&lt;=G19,G19&lt;X$2),G19-Z$2,IF(AND(V$3&lt;=G19,G19&lt;X$3),Z$3,IF(AND(V$4&lt;=G19,G19&lt;X$4),Z$4,IF(AND(V$5&lt;=G19,G19&lt;X$5),Z$5,IF(AND(V$6&lt;=G19,G19&lt;X$6),Z$6,IF(AND(V$7&lt;=G19,G19&lt;X$7),((ROUNDDOWN(G19/Z$7,0))*AA$7*AB$7)+AC$7,IF(AND(V$8&lt;=G19,G19&lt;X$8),((ROUNDDOWN(G19/Z$8,0))*AA$8*AB$8)-AC$8,IF(AND(V$9&lt;=G19,G19&lt;X$9),((ROUNDDOWN(G19/Z$9,0))*AA$9*AB$9)-AC$9,IF(AND(V$10&lt;=G19,G19&lt;X$10),(G19*AB$10)-AC$10,IF(V$11&lt;=G19,(G19-Z$11),0)))))))))))</f>
        <v>0</v>
      </c>
      <c r="J19" s="43"/>
      <c r="K19" s="43"/>
      <c r="L19" s="102">
        <f>IF(J19="",IF(AND(K19&lt;=Z$22),0,IF(AND(Z$22&lt;K19,K19&lt;X$22),K19-Z$22,IF(AND(V$23&lt;=K19,K19&lt;X$23),K19*Y$23-Z$23,IF(AND(V$24&lt;=K19,K19&lt;X$24),K19*Y$24-Z$24,IF(AND(V$25&lt;=K19,K19&lt;X$25),K19*Y$25-Z$25,IF(V$26&lt;=K19,K19-Z$26,0)))))),IF(AND(J19&lt;=Z$17),0,IF(AND(Z$17&lt;J19,J19&lt;V$18),J19-Z$17,IF(AND(V$18&lt;=J19,J19&lt;X$18),J19*Y$18-Z$18,IF(AND(V$19&lt;=J19,J19&lt;X$19),J19*Y$19-Z$19,IF(AND(V$20&lt;=J19,J19&lt;X$20),J19*Y$20-Z$20,IF(V$21&lt;=J19,J19-Z$21,0)))))))</f>
        <v>0</v>
      </c>
      <c r="M19" s="103">
        <f t="shared" si="0"/>
        <v>0</v>
      </c>
      <c r="N19" s="53"/>
      <c r="O19" s="54"/>
      <c r="P19" s="46">
        <f t="shared" si="1"/>
        <v>0</v>
      </c>
      <c r="Q19" s="47">
        <f t="shared" si="3"/>
        <v>0</v>
      </c>
      <c r="R19" s="36"/>
      <c r="S19" s="22">
        <f t="shared" ref="S19:S21" si="5">IF(AND(0&lt;=(G19-H19),(G19-H19)&lt;V$2),0,IF(AND(V$2&lt;=(G19-H19),(G19-H19)&lt;X$2),(G19-H19)-Z$2,IF(AND(V$3&lt;=(G19-H19),(G19-H19)&lt;X$3),Z$3,IF(AND(V$4&lt;=(G19-H19),(G19-H19)&lt;X$4),Z$4,IF(AND(V$5&lt;=(G19-H19),(G19-H19)&lt;X$5),Z$5,IF(AND(V$6&lt;=(G19-H19),(G19-H19)&lt;X$6),Z$6,IF(AND(V$7&lt;=(G19-H19),(G19-H19)&lt;X$7),((ROUNDDOWN((G19-H19)/Z$7,0))*AA$7*AB$7)+AC$7,IF(AND(V$8&lt;=(G19-H19),(G19-H19)&lt;X$8),((ROUNDDOWN((G19-H19)/Z$8,0))*AA$8*AB$8)-AC$8,IF(AND(V$9&lt;=(G19-H19),(G19-H19)&lt;X$9),((ROUNDDOWN((G19-H19)/Z$9,0))*AA$9*AB$9)-AC$9,IF(AND(V$10&lt;=(G19-H19),(G19-H19)&lt;X$10),((G19-H19)*AB$10)-AC$10,IF(V$11&lt;=(G19-H19),((G19-H19)-Z$11),0)))))))))))</f>
        <v>0</v>
      </c>
      <c r="T19" s="36"/>
      <c r="U19" s="124"/>
      <c r="V19" s="55">
        <v>4100000</v>
      </c>
      <c r="W19" s="7" t="s">
        <v>65</v>
      </c>
      <c r="X19" s="55">
        <v>7700000</v>
      </c>
      <c r="Y19" s="56">
        <v>0.85</v>
      </c>
      <c r="Z19" s="55">
        <v>685000</v>
      </c>
    </row>
    <row r="20" spans="1:29" ht="26.25" customHeight="1" x14ac:dyDescent="0.15">
      <c r="A20" s="4"/>
      <c r="B20" s="4"/>
      <c r="C20" s="21" t="str">
        <f>IF(D16="加入しない","４人目","５人目")</f>
        <v>５人目</v>
      </c>
      <c r="D20" s="49"/>
      <c r="E20" s="39"/>
      <c r="F20" s="50"/>
      <c r="G20" s="41"/>
      <c r="H20" s="42"/>
      <c r="I20" s="101">
        <f t="shared" si="4"/>
        <v>0</v>
      </c>
      <c r="J20" s="43"/>
      <c r="K20" s="43"/>
      <c r="L20" s="102">
        <f t="shared" ref="L20:L21" si="6">IF(J20="",IF(AND(K20&lt;=Z$22),0,IF(AND(Z$22&lt;K20,K20&lt;X$22),K20-Z$22,IF(AND(V$23&lt;=K20,K20&lt;X$23),K20*Y$23-Z$23,IF(AND(V$24&lt;=K20,K20&lt;X$24),K20*Y$24-Z$24,IF(AND(V$25&lt;=K20,K20&lt;X$25),K20*Y$25-Z$25,IF(V$26&lt;=K20,K20-Z$26,0)))))),IF(AND(J20&lt;=Z$17),0,IF(AND(Z$17&lt;J20,J20&lt;V$18),J20-Z$17,IF(AND(V$18&lt;=J20,J20&lt;X$18),J20*Y$18-Z$18,IF(AND(V$19&lt;=J20,J20&lt;X$19),J20*Y$19-Z$19,IF(AND(V$20&lt;=J20,J20&lt;X$20),J20*Y$20-Z$20,IF(V$21&lt;=J20,J20-Z$21,0)))))))</f>
        <v>0</v>
      </c>
      <c r="M20" s="103">
        <f t="shared" si="0"/>
        <v>0</v>
      </c>
      <c r="N20" s="53"/>
      <c r="O20" s="54"/>
      <c r="P20" s="46">
        <f t="shared" si="1"/>
        <v>0</v>
      </c>
      <c r="Q20" s="47">
        <f t="shared" si="3"/>
        <v>0</v>
      </c>
      <c r="R20" s="36"/>
      <c r="S20" s="22">
        <f t="shared" si="5"/>
        <v>0</v>
      </c>
      <c r="T20" s="36"/>
      <c r="U20" s="124"/>
      <c r="V20" s="55">
        <v>7700000</v>
      </c>
      <c r="W20" s="7" t="s">
        <v>65</v>
      </c>
      <c r="X20" s="55">
        <v>10000000</v>
      </c>
      <c r="Y20" s="56">
        <v>0.95</v>
      </c>
      <c r="Z20" s="55">
        <v>1455000</v>
      </c>
      <c r="AB20" s="109" t="s">
        <v>84</v>
      </c>
      <c r="AC20" s="110"/>
    </row>
    <row r="21" spans="1:29" ht="26.25" customHeight="1" thickBot="1" x14ac:dyDescent="0.2">
      <c r="A21" s="4"/>
      <c r="B21" s="4"/>
      <c r="C21" s="21" t="str">
        <f>IF(D16="加入しない","５人目","６人目")</f>
        <v>６人目</v>
      </c>
      <c r="D21" s="49"/>
      <c r="E21" s="39"/>
      <c r="F21" s="50"/>
      <c r="G21" s="41"/>
      <c r="H21" s="42"/>
      <c r="I21" s="101">
        <f>IF(AND(0&lt;=G21,G21&lt;X$1),Z$1,IF(AND(V$2&lt;=G21,G21&lt;X$2),G21-Z$2,IF(AND(V$3&lt;=G21,G21&lt;X$3),Z$3,IF(AND(V$4&lt;=G21,G21&lt;X$4),Z$4,IF(AND(V$5&lt;=G21,G21&lt;X$5),Z$5,IF(AND(V$6&lt;=G21,G21&lt;X$6),Z$6,IF(AND(V$7&lt;=G21,G21&lt;X$7),((ROUNDDOWN(G21/Z$7,0))*AA$7*AB$7)+AC$7,IF(AND(V$8&lt;=G21,G21&lt;X$8),((ROUNDDOWN(G21/Z$8,0))*AA$8*AB$8)-AC$8,IF(AND(V$9&lt;=G21,G21&lt;X$9),((ROUNDDOWN(G21/Z$9,0))*AA$9*AB$9)-AC$9,IF(AND(V$10&lt;=G21,G21&lt;X$10),(G21*AB$10)-AC$10,IF(V$11&lt;=G21,(G21-Z$11),0)))))))))))</f>
        <v>0</v>
      </c>
      <c r="J21" s="43"/>
      <c r="K21" s="58"/>
      <c r="L21" s="102">
        <f t="shared" si="6"/>
        <v>0</v>
      </c>
      <c r="M21" s="103">
        <f t="shared" si="0"/>
        <v>0</v>
      </c>
      <c r="N21" s="53"/>
      <c r="O21" s="54"/>
      <c r="P21" s="46">
        <f t="shared" si="1"/>
        <v>0</v>
      </c>
      <c r="Q21" s="47">
        <f t="shared" si="3"/>
        <v>0</v>
      </c>
      <c r="R21" s="36"/>
      <c r="S21" s="22">
        <f t="shared" si="5"/>
        <v>0</v>
      </c>
      <c r="T21" s="36"/>
      <c r="U21" s="125"/>
      <c r="V21" s="55">
        <v>10000000</v>
      </c>
      <c r="W21" s="7" t="s">
        <v>65</v>
      </c>
      <c r="X21" s="55"/>
      <c r="Y21" s="56">
        <v>100</v>
      </c>
      <c r="Z21" s="55">
        <v>1955000</v>
      </c>
      <c r="AB21" s="5" t="s">
        <v>85</v>
      </c>
      <c r="AC21" s="57">
        <v>100000</v>
      </c>
    </row>
    <row r="22" spans="1:29" ht="26.25" customHeight="1" thickBot="1" x14ac:dyDescent="0.2">
      <c r="A22" s="4"/>
      <c r="B22" s="4"/>
      <c r="C22" s="4"/>
      <c r="D22" s="59"/>
      <c r="E22" s="59"/>
      <c r="F22" s="59"/>
      <c r="G22" s="59"/>
      <c r="H22" s="59"/>
      <c r="I22" s="59"/>
      <c r="J22" s="59"/>
      <c r="K22" s="59"/>
      <c r="L22" s="59"/>
      <c r="M22" s="59"/>
      <c r="N22" s="59"/>
      <c r="O22" s="60" t="s">
        <v>36</v>
      </c>
      <c r="P22" s="61">
        <f>SUM(P16:P21)</f>
        <v>0</v>
      </c>
      <c r="Q22" s="62">
        <f>SUM(Q16:R21)</f>
        <v>0</v>
      </c>
      <c r="R22" s="63"/>
      <c r="S22" s="63"/>
      <c r="T22" s="63"/>
      <c r="U22" s="111" t="s">
        <v>71</v>
      </c>
      <c r="V22" s="55"/>
      <c r="W22" s="7" t="s">
        <v>65</v>
      </c>
      <c r="X22" s="55">
        <v>3300000</v>
      </c>
      <c r="Y22" s="56">
        <v>1</v>
      </c>
      <c r="Z22" s="55">
        <v>1100000</v>
      </c>
    </row>
    <row r="23" spans="1:29" ht="18.75" customHeight="1" x14ac:dyDescent="0.15">
      <c r="A23" s="4"/>
      <c r="B23" s="4"/>
      <c r="C23" s="171" t="s">
        <v>58</v>
      </c>
      <c r="D23" s="171"/>
      <c r="E23" s="171"/>
      <c r="F23" s="171"/>
      <c r="G23" s="171"/>
      <c r="H23" s="171"/>
      <c r="I23" s="171"/>
      <c r="J23" s="171"/>
      <c r="K23" s="171"/>
      <c r="L23" s="171"/>
      <c r="M23" s="171"/>
      <c r="N23" s="171"/>
      <c r="O23" s="171"/>
      <c r="P23" s="171"/>
      <c r="Q23" s="171"/>
      <c r="R23" s="63"/>
      <c r="S23" s="63"/>
      <c r="T23" s="63"/>
      <c r="U23" s="112"/>
      <c r="V23" s="55">
        <v>3300000</v>
      </c>
      <c r="W23" s="7" t="s">
        <v>65</v>
      </c>
      <c r="X23" s="55">
        <v>4100000</v>
      </c>
      <c r="Y23" s="56">
        <v>0.75</v>
      </c>
      <c r="Z23" s="55">
        <v>275000</v>
      </c>
      <c r="AB23" s="109" t="s">
        <v>83</v>
      </c>
      <c r="AC23" s="110"/>
    </row>
    <row r="24" spans="1:29" ht="18.75" customHeight="1" x14ac:dyDescent="0.15">
      <c r="A24" s="4"/>
      <c r="B24" s="4"/>
      <c r="C24" s="158" t="s">
        <v>60</v>
      </c>
      <c r="D24" s="158"/>
      <c r="E24" s="158"/>
      <c r="F24" s="158"/>
      <c r="G24" s="158"/>
      <c r="H24" s="158"/>
      <c r="I24" s="158"/>
      <c r="J24" s="158"/>
      <c r="K24" s="158"/>
      <c r="L24" s="158"/>
      <c r="M24" s="158"/>
      <c r="N24" s="158"/>
      <c r="O24" s="158"/>
      <c r="P24" s="158"/>
      <c r="Q24" s="158"/>
      <c r="R24" s="63"/>
      <c r="S24" s="63"/>
      <c r="T24" s="63"/>
      <c r="U24" s="112"/>
      <c r="V24" s="55">
        <v>4100000</v>
      </c>
      <c r="W24" s="7" t="s">
        <v>65</v>
      </c>
      <c r="X24" s="55">
        <v>7700000</v>
      </c>
      <c r="Y24" s="56">
        <v>0.85</v>
      </c>
      <c r="Z24" s="55">
        <v>685000</v>
      </c>
      <c r="AB24" s="5" t="s">
        <v>86</v>
      </c>
      <c r="AC24" s="9">
        <v>0.3</v>
      </c>
    </row>
    <row r="25" spans="1:29" ht="18.75" customHeight="1" x14ac:dyDescent="0.15">
      <c r="A25" s="4"/>
      <c r="B25" s="4"/>
      <c r="C25" s="154" t="s">
        <v>55</v>
      </c>
      <c r="D25" s="154"/>
      <c r="E25" s="154"/>
      <c r="F25" s="154"/>
      <c r="G25" s="154"/>
      <c r="H25" s="154"/>
      <c r="I25" s="154"/>
      <c r="J25" s="154"/>
      <c r="K25" s="154"/>
      <c r="L25" s="154"/>
      <c r="M25" s="154"/>
      <c r="N25" s="154"/>
      <c r="O25" s="154"/>
      <c r="P25" s="154"/>
      <c r="Q25" s="154"/>
      <c r="R25" s="4"/>
      <c r="S25" s="4"/>
      <c r="T25" s="4"/>
      <c r="U25" s="112"/>
      <c r="V25" s="55">
        <v>7700000</v>
      </c>
      <c r="W25" s="7" t="s">
        <v>65</v>
      </c>
      <c r="X25" s="55">
        <v>10000000</v>
      </c>
      <c r="Y25" s="56">
        <v>0.95</v>
      </c>
      <c r="Z25" s="55">
        <v>1455000</v>
      </c>
    </row>
    <row r="26" spans="1:29" ht="26.25" customHeight="1" x14ac:dyDescent="0.15">
      <c r="A26" s="4"/>
      <c r="B26" s="4"/>
      <c r="C26" s="64"/>
      <c r="D26" s="64"/>
      <c r="E26" s="64"/>
      <c r="F26" s="64"/>
      <c r="G26" s="64"/>
      <c r="H26" s="64"/>
      <c r="I26" s="64"/>
      <c r="J26" s="64"/>
      <c r="K26" s="64"/>
      <c r="L26" s="64"/>
      <c r="M26" s="64"/>
      <c r="N26" s="64"/>
      <c r="O26" s="64"/>
      <c r="P26" s="64"/>
      <c r="Q26" s="64"/>
      <c r="R26" s="4"/>
      <c r="S26" s="4"/>
      <c r="T26" s="4"/>
      <c r="U26" s="113"/>
      <c r="V26" s="55">
        <v>10000000</v>
      </c>
      <c r="W26" s="7" t="s">
        <v>65</v>
      </c>
      <c r="X26" s="55"/>
      <c r="Y26" s="56">
        <v>100</v>
      </c>
      <c r="Z26" s="55">
        <v>1955000</v>
      </c>
    </row>
    <row r="27" spans="1:29" ht="26.25" customHeight="1" x14ac:dyDescent="0.15">
      <c r="A27" s="4"/>
      <c r="B27" s="4"/>
      <c r="C27" s="64"/>
      <c r="D27" s="64"/>
      <c r="E27" s="64"/>
      <c r="F27" s="64"/>
      <c r="G27" s="64"/>
      <c r="H27" s="64"/>
      <c r="I27" s="64"/>
      <c r="J27" s="64"/>
      <c r="K27" s="64"/>
      <c r="L27" s="64"/>
      <c r="M27" s="64"/>
      <c r="N27" s="64"/>
      <c r="O27" s="64"/>
      <c r="P27" s="64"/>
      <c r="Q27" s="64"/>
      <c r="R27" s="4"/>
      <c r="S27" s="4"/>
      <c r="T27" s="4"/>
      <c r="U27" s="36"/>
      <c r="V27" s="4"/>
      <c r="W27" s="65"/>
      <c r="X27" s="63"/>
      <c r="Y27" s="4"/>
      <c r="Z27" s="4"/>
    </row>
    <row r="28" spans="1:29" ht="26.25" customHeight="1" x14ac:dyDescent="0.15">
      <c r="A28" s="4"/>
      <c r="B28" s="4"/>
      <c r="C28" s="4"/>
      <c r="D28" s="4"/>
      <c r="E28" s="4"/>
      <c r="F28" s="4"/>
      <c r="G28" s="4"/>
      <c r="H28" s="4"/>
      <c r="I28" s="4"/>
      <c r="J28" s="4"/>
      <c r="K28" s="4"/>
      <c r="L28" s="4"/>
      <c r="M28" s="4"/>
      <c r="N28" s="4"/>
      <c r="O28" s="4"/>
      <c r="P28" s="4"/>
      <c r="Q28" s="4"/>
      <c r="R28" s="4"/>
      <c r="S28" s="4"/>
      <c r="T28" s="4"/>
      <c r="U28" s="4"/>
      <c r="V28" s="4"/>
      <c r="W28" s="65"/>
      <c r="X28" s="63"/>
      <c r="Y28" s="4"/>
    </row>
    <row r="29" spans="1:29" ht="26.25" customHeight="1" thickBot="1" x14ac:dyDescent="0.2">
      <c r="A29" s="4"/>
      <c r="B29" s="4"/>
      <c r="C29" s="4"/>
      <c r="D29" s="4"/>
      <c r="E29" s="4"/>
      <c r="F29" s="4"/>
      <c r="G29" s="4"/>
      <c r="H29" s="4"/>
      <c r="I29" s="4"/>
      <c r="J29" s="4"/>
      <c r="K29" s="4"/>
      <c r="L29" s="4"/>
      <c r="M29" s="4"/>
    </row>
    <row r="30" spans="1:29" ht="26.25" customHeight="1" thickTop="1" x14ac:dyDescent="0.15">
      <c r="A30" s="4"/>
      <c r="B30" s="175" t="s">
        <v>20</v>
      </c>
      <c r="C30" s="176"/>
      <c r="D30" s="176"/>
      <c r="E30" s="176"/>
      <c r="F30" s="176"/>
      <c r="G30" s="176"/>
      <c r="H30" s="176"/>
      <c r="I30" s="176"/>
      <c r="J30" s="176"/>
      <c r="K30" s="176"/>
      <c r="L30" s="176"/>
      <c r="M30" s="176"/>
      <c r="N30" s="176"/>
      <c r="O30" s="176"/>
      <c r="P30" s="176"/>
      <c r="Q30" s="176"/>
      <c r="R30" s="177"/>
      <c r="S30" s="4"/>
    </row>
    <row r="31" spans="1:29" ht="26.25" customHeight="1" x14ac:dyDescent="0.15">
      <c r="A31" s="4"/>
      <c r="B31" s="178"/>
      <c r="C31" s="179"/>
      <c r="D31" s="179"/>
      <c r="E31" s="179"/>
      <c r="F31" s="179"/>
      <c r="G31" s="179"/>
      <c r="H31" s="179"/>
      <c r="I31" s="179"/>
      <c r="J31" s="179"/>
      <c r="K31" s="179"/>
      <c r="L31" s="179"/>
      <c r="M31" s="179"/>
      <c r="N31" s="179"/>
      <c r="O31" s="179"/>
      <c r="P31" s="179"/>
      <c r="Q31" s="179"/>
      <c r="R31" s="180"/>
      <c r="S31" s="4"/>
    </row>
    <row r="32" spans="1:29" ht="26.25" customHeight="1" x14ac:dyDescent="0.15">
      <c r="A32" s="4"/>
      <c r="B32" s="67"/>
      <c r="C32" s="1"/>
      <c r="D32" s="1"/>
      <c r="E32" s="1"/>
      <c r="F32" s="1"/>
      <c r="G32" s="1"/>
      <c r="H32" s="1"/>
      <c r="I32" s="1"/>
      <c r="J32" s="1"/>
      <c r="K32" s="1"/>
      <c r="L32" s="1"/>
      <c r="M32" s="184" t="s">
        <v>59</v>
      </c>
      <c r="N32" s="184"/>
      <c r="O32" s="184"/>
      <c r="P32" s="184"/>
      <c r="Q32" s="184"/>
      <c r="R32" s="68"/>
      <c r="S32" s="4"/>
    </row>
    <row r="33" spans="1:28" ht="26.25" customHeight="1" x14ac:dyDescent="0.15">
      <c r="A33" s="4"/>
      <c r="B33" s="69"/>
      <c r="C33" s="144" t="s">
        <v>21</v>
      </c>
      <c r="D33" s="144"/>
      <c r="E33" s="144"/>
      <c r="F33" s="144"/>
      <c r="G33" s="144"/>
      <c r="H33" s="144"/>
      <c r="I33" s="70"/>
      <c r="J33" s="159" t="s">
        <v>22</v>
      </c>
      <c r="K33" s="159"/>
      <c r="L33" s="159"/>
      <c r="M33" s="185"/>
      <c r="N33" s="185"/>
      <c r="O33" s="185"/>
      <c r="P33" s="185"/>
      <c r="Q33" s="185"/>
      <c r="R33" s="68"/>
      <c r="S33" s="4"/>
      <c r="T33" s="4"/>
    </row>
    <row r="34" spans="1:28" ht="26.25" customHeight="1" x14ac:dyDescent="0.15">
      <c r="A34" s="4"/>
      <c r="B34" s="69"/>
      <c r="C34" s="155" t="s">
        <v>19</v>
      </c>
      <c r="D34" s="174" t="s">
        <v>11</v>
      </c>
      <c r="E34" s="174"/>
      <c r="F34" s="174" t="s">
        <v>10</v>
      </c>
      <c r="G34" s="174"/>
      <c r="H34" s="160" t="s">
        <v>46</v>
      </c>
      <c r="I34" s="70"/>
      <c r="J34" s="187" t="s">
        <v>3</v>
      </c>
      <c r="K34" s="71"/>
      <c r="L34" s="72"/>
      <c r="M34" s="185"/>
      <c r="N34" s="185"/>
      <c r="O34" s="185"/>
      <c r="P34" s="185"/>
      <c r="Q34" s="185"/>
      <c r="R34" s="68"/>
      <c r="S34" s="4"/>
      <c r="T34" s="4"/>
    </row>
    <row r="35" spans="1:28" ht="26.25" customHeight="1" x14ac:dyDescent="0.15">
      <c r="A35" s="4"/>
      <c r="B35" s="69"/>
      <c r="C35" s="157"/>
      <c r="D35" s="21" t="s">
        <v>37</v>
      </c>
      <c r="E35" s="21" t="s">
        <v>17</v>
      </c>
      <c r="F35" s="21" t="s">
        <v>37</v>
      </c>
      <c r="G35" s="21" t="s">
        <v>17</v>
      </c>
      <c r="H35" s="208"/>
      <c r="I35" s="70"/>
      <c r="J35" s="188"/>
      <c r="K35" s="21" t="s">
        <v>1</v>
      </c>
      <c r="L35" s="21" t="s">
        <v>2</v>
      </c>
      <c r="M35" s="185"/>
      <c r="N35" s="185"/>
      <c r="O35" s="185"/>
      <c r="P35" s="185"/>
      <c r="Q35" s="185"/>
      <c r="R35" s="73"/>
      <c r="S35" s="4"/>
      <c r="T35" s="4" t="s">
        <v>89</v>
      </c>
      <c r="U35" s="9" t="s">
        <v>17</v>
      </c>
      <c r="V35" s="4"/>
      <c r="W35" s="65"/>
      <c r="X35" s="63"/>
      <c r="Y35" s="4"/>
      <c r="Z35" s="4"/>
    </row>
    <row r="36" spans="1:28" ht="26.25" customHeight="1" thickBot="1" x14ac:dyDescent="0.2">
      <c r="A36" s="4"/>
      <c r="B36" s="69"/>
      <c r="C36" s="21" t="s">
        <v>14</v>
      </c>
      <c r="D36" s="74">
        <f>IF(D16="加入しない","-",IF(E16="",0,IF(E16="未就学児",0.5,1)))</f>
        <v>0</v>
      </c>
      <c r="E36" s="75">
        <f>IF(D16="加入しない","-",IF(P16&gt;=U$36,P16-U$36,0))</f>
        <v>0</v>
      </c>
      <c r="F36" s="74">
        <f>IF(D16="加入しない","-",IF(E16="40～64歳",1,0))</f>
        <v>0</v>
      </c>
      <c r="G36" s="75">
        <f>IF(D16="加入しない","-",IF(E16="40～64歳",IF(P16&gt;=U$36,P16-U$36,0),0))</f>
        <v>0</v>
      </c>
      <c r="H36" s="75">
        <f>IF(S16&gt;0,1,IF(L16&gt;0,1,0))</f>
        <v>0</v>
      </c>
      <c r="I36" s="70"/>
      <c r="J36" s="76">
        <f>IF(D16="加入しない","-",K36+L36)</f>
        <v>0</v>
      </c>
      <c r="K36" s="77">
        <f>IF(D16="加入しない","-",ROUNDDOWN(E36*O8/100,-2)+ROUNDDOWN(E36*P8/100,-2)+ROUNDDOWN(G36*Q8/100,-2))</f>
        <v>0</v>
      </c>
      <c r="L36" s="105">
        <f>IF(D16="加入しない","-",ROUNDDOWN(D36*O9,-2)+ROUNDDOWN(D36*P9,-2)+ROUNDDOWN(F36*Q9,-2))</f>
        <v>0</v>
      </c>
      <c r="M36" s="4"/>
      <c r="N36" s="207" t="s">
        <v>77</v>
      </c>
      <c r="O36" s="207"/>
      <c r="P36" s="207"/>
      <c r="Q36" s="207"/>
      <c r="R36" s="73"/>
      <c r="S36" s="4"/>
      <c r="T36" s="4" t="s">
        <v>90</v>
      </c>
      <c r="U36" s="9">
        <v>430000</v>
      </c>
      <c r="V36" s="4"/>
      <c r="W36" s="65"/>
      <c r="X36" s="63"/>
      <c r="Y36" s="4"/>
      <c r="Z36" s="4"/>
    </row>
    <row r="37" spans="1:28" ht="26.25" customHeight="1" x14ac:dyDescent="0.15">
      <c r="A37" s="4"/>
      <c r="B37" s="69"/>
      <c r="C37" s="21" t="str">
        <f>IF(D16="加入しない","１人目","２人目")</f>
        <v>２人目</v>
      </c>
      <c r="D37" s="74" t="str">
        <f>IF(E17="","-",IF(E17="未就学児",0.5,1))</f>
        <v>-</v>
      </c>
      <c r="E37" s="75" t="str">
        <f>IF(E17="","-",IF(P17&gt;=U$36,P17-U$36,0))</f>
        <v>-</v>
      </c>
      <c r="F37" s="74" t="str">
        <f>IF(E17="","-",IF(E17="40～64歳",1,0))</f>
        <v>-</v>
      </c>
      <c r="G37" s="75">
        <f t="shared" ref="G37:G41" si="7">IF(D17="加入しない","-",IF(E17="40～64歳",IF(P17&gt;=U$36,P17-U$36,0),0))</f>
        <v>0</v>
      </c>
      <c r="H37" s="75" t="str">
        <f>IF(E17="","-",IF(S17&gt;0,1,IF(L17&gt;0,1,0)))</f>
        <v>-</v>
      </c>
      <c r="I37" s="70"/>
      <c r="J37" s="78" t="str">
        <f>IF(E17="","-",K37+L37)</f>
        <v>-</v>
      </c>
      <c r="K37" s="77" t="str">
        <f>IF(E17="","-",ROUNDDOWN(E37*O$8/100,-2)+ROUNDDOWN(E37*P$8/100,-2)+ROUNDDOWN(G37*Q$8/100,-2))</f>
        <v>-</v>
      </c>
      <c r="L37" s="105" t="str">
        <f>IF(E17="","-",ROUNDDOWN(D37*O$9,-2)+ROUNDDOWN(D37*P$9,-2)+ROUNDDOWN(F37*Q$9,-2))</f>
        <v>-</v>
      </c>
      <c r="M37" s="4"/>
      <c r="N37" s="199">
        <f>IF(ROUNDDOWN(E42*O8/100,-2)+ROUNDDOWN(E42*P8/100,-2)+ROUNDDOWN(D42*O9,-2)+ROUNDDOWN(D42*P9,-2)&lt;SUM(O10:P10),ROUNDDOWN(E42*O8/100,-2)+ROUNDDOWN(E42*P8/100,-2)+ROUNDDOWN(D42*O9,-2)+ROUNDDOWN(D42*P9,-2),SUM(O10:P10))+IF(ROUNDDOWN(G42*Q8/100,-2)+ROUNDDOWN(F42*Q9,-2)&lt;Q10,ROUNDDOWN(G42*Q8/100,-2)+ROUNDDOWN(F42*Q9,-2),Q10)</f>
        <v>0</v>
      </c>
      <c r="O37" s="200"/>
      <c r="P37" s="201"/>
      <c r="Q37" s="205" t="s">
        <v>23</v>
      </c>
      <c r="R37" s="73"/>
      <c r="S37" s="4"/>
      <c r="U37" s="4"/>
      <c r="V37" s="4"/>
      <c r="W37" s="65"/>
      <c r="X37" s="63"/>
      <c r="Y37" s="4"/>
      <c r="Z37" s="4"/>
    </row>
    <row r="38" spans="1:28" ht="26.25" customHeight="1" thickBot="1" x14ac:dyDescent="0.2">
      <c r="A38" s="4"/>
      <c r="B38" s="69"/>
      <c r="C38" s="21" t="str">
        <f>IF(D16="加入しない","２人目","３人目")</f>
        <v>３人目</v>
      </c>
      <c r="D38" s="74" t="str">
        <f t="shared" ref="D38:D41" si="8">IF(E18="","-",IF(E18="未就学児",0.5,1))</f>
        <v>-</v>
      </c>
      <c r="E38" s="75" t="str">
        <f t="shared" ref="E38:E40" si="9">IF(E18="","-",IF(P18&gt;=U$36,P18-U$36,0))</f>
        <v>-</v>
      </c>
      <c r="F38" s="74" t="str">
        <f>IF(E18="","-",IF(E18="40～64歳",1,0))</f>
        <v>-</v>
      </c>
      <c r="G38" s="75">
        <f t="shared" si="7"/>
        <v>0</v>
      </c>
      <c r="H38" s="75" t="str">
        <f t="shared" ref="H38:H41" si="10">IF(E18="","-",IF(S18&gt;0,1,IF(L18&gt;0,1,0)))</f>
        <v>-</v>
      </c>
      <c r="I38" s="70"/>
      <c r="J38" s="78" t="str">
        <f>IF(E18="","-",K38+L38)</f>
        <v>-</v>
      </c>
      <c r="K38" s="77" t="str">
        <f>IF(E18="","-",ROUNDDOWN(E38*O$8/100,-2)+ROUNDDOWN(E38*P$8/100,-2)+ROUNDDOWN(G38*Q$8/100,-2))</f>
        <v>-</v>
      </c>
      <c r="L38" s="105" t="str">
        <f>IF(E18="","-",ROUNDDOWN(D38*O$9,-2)+ROUNDDOWN(D38*P$9,-2)+ROUNDDOWN(F38*Q$9,-2))</f>
        <v>-</v>
      </c>
      <c r="M38" s="4"/>
      <c r="N38" s="202"/>
      <c r="O38" s="203"/>
      <c r="P38" s="204"/>
      <c r="Q38" s="206"/>
      <c r="R38" s="68"/>
      <c r="S38" s="4"/>
      <c r="T38" s="4"/>
      <c r="U38" s="4"/>
      <c r="V38" s="4"/>
      <c r="W38" s="65"/>
      <c r="X38" s="63"/>
      <c r="Y38" s="4"/>
      <c r="Z38" s="4"/>
    </row>
    <row r="39" spans="1:28" ht="26.25" customHeight="1" x14ac:dyDescent="0.15">
      <c r="A39" s="4"/>
      <c r="B39" s="69"/>
      <c r="C39" s="21" t="str">
        <f>IF(D16="加入しない","３人目","４人目")</f>
        <v>４人目</v>
      </c>
      <c r="D39" s="74" t="str">
        <f t="shared" si="8"/>
        <v>-</v>
      </c>
      <c r="E39" s="75" t="str">
        <f t="shared" si="9"/>
        <v>-</v>
      </c>
      <c r="F39" s="74" t="str">
        <f>IF(E19="","-",IF(E19="40～64歳",1,0))</f>
        <v>-</v>
      </c>
      <c r="G39" s="75">
        <f t="shared" si="7"/>
        <v>0</v>
      </c>
      <c r="H39" s="75" t="str">
        <f t="shared" si="10"/>
        <v>-</v>
      </c>
      <c r="I39" s="70"/>
      <c r="J39" s="78" t="str">
        <f>IF(E19="","-",K39+L39)</f>
        <v>-</v>
      </c>
      <c r="K39" s="77" t="str">
        <f t="shared" ref="K39:K41" si="11">IF(E19="","-",ROUNDDOWN(E39*O$8/100,-2)+ROUNDDOWN(E39*P$8/100,-2)+ROUNDDOWN(G39*Q$8/100,-2))</f>
        <v>-</v>
      </c>
      <c r="L39" s="105" t="str">
        <f t="shared" ref="L39:L41" si="12">IF(E19="","-",ROUNDDOWN(D39*O$9,-2)+ROUNDDOWN(D39*P$9,-2)+ROUNDDOWN(F39*Q$9,-2))</f>
        <v>-</v>
      </c>
      <c r="M39" s="4"/>
      <c r="N39" s="4" t="s">
        <v>63</v>
      </c>
      <c r="O39" s="79">
        <f>SUM(O10:Q10)</f>
        <v>1060000</v>
      </c>
      <c r="P39" s="4" t="s">
        <v>64</v>
      </c>
      <c r="Q39" s="4"/>
      <c r="R39" s="68"/>
      <c r="S39" s="80"/>
      <c r="T39" s="4"/>
      <c r="U39" s="4"/>
      <c r="V39" s="4"/>
      <c r="W39" s="65"/>
      <c r="X39" s="63"/>
      <c r="Y39" s="4"/>
      <c r="Z39" s="4"/>
    </row>
    <row r="40" spans="1:28" ht="26.25" customHeight="1" x14ac:dyDescent="0.15">
      <c r="A40" s="4"/>
      <c r="B40" s="69"/>
      <c r="C40" s="21" t="str">
        <f>IF(D16="加入しない","４人目","５人目")</f>
        <v>５人目</v>
      </c>
      <c r="D40" s="74" t="str">
        <f t="shared" si="8"/>
        <v>-</v>
      </c>
      <c r="E40" s="75" t="str">
        <f t="shared" si="9"/>
        <v>-</v>
      </c>
      <c r="F40" s="74" t="str">
        <f>IF(E20="","-",IF(E20="40～64歳",1,0))</f>
        <v>-</v>
      </c>
      <c r="G40" s="75">
        <f t="shared" si="7"/>
        <v>0</v>
      </c>
      <c r="H40" s="75" t="str">
        <f t="shared" si="10"/>
        <v>-</v>
      </c>
      <c r="I40" s="70"/>
      <c r="J40" s="78" t="str">
        <f>IF(E20="","-",K40+L40)</f>
        <v>-</v>
      </c>
      <c r="K40" s="77" t="str">
        <f t="shared" si="11"/>
        <v>-</v>
      </c>
      <c r="L40" s="105" t="str">
        <f t="shared" si="12"/>
        <v>-</v>
      </c>
      <c r="M40" s="4"/>
      <c r="N40" s="195" t="s">
        <v>0</v>
      </c>
      <c r="O40" s="195"/>
      <c r="P40" s="195"/>
      <c r="Q40" s="195"/>
      <c r="R40" s="68"/>
      <c r="S40" s="4"/>
      <c r="T40" s="4"/>
      <c r="U40" s="4"/>
      <c r="V40" s="4"/>
      <c r="W40" s="65"/>
      <c r="X40" s="63"/>
      <c r="Y40" s="4"/>
      <c r="Z40" s="4"/>
    </row>
    <row r="41" spans="1:28" ht="26.25" customHeight="1" thickBot="1" x14ac:dyDescent="0.2">
      <c r="A41" s="4"/>
      <c r="B41" s="69"/>
      <c r="C41" s="21" t="str">
        <f>IF(D16="加入しない","５人目","６人目")</f>
        <v>６人目</v>
      </c>
      <c r="D41" s="81" t="str">
        <f t="shared" si="8"/>
        <v>-</v>
      </c>
      <c r="E41" s="82" t="str">
        <f>IF(E21="","-",IF(P21&gt;=U$36,P21-U$36,0))</f>
        <v>-</v>
      </c>
      <c r="F41" s="81" t="str">
        <f>IF(E21="","-",IF(E21="40～64歳",1,0))</f>
        <v>-</v>
      </c>
      <c r="G41" s="82">
        <f t="shared" si="7"/>
        <v>0</v>
      </c>
      <c r="H41" s="82" t="str">
        <f t="shared" si="10"/>
        <v>-</v>
      </c>
      <c r="I41" s="70"/>
      <c r="J41" s="78" t="str">
        <f>IF(E21="","-",K41+L41)</f>
        <v>-</v>
      </c>
      <c r="K41" s="77" t="str">
        <f t="shared" si="11"/>
        <v>-</v>
      </c>
      <c r="L41" s="105" t="str">
        <f t="shared" si="12"/>
        <v>-</v>
      </c>
      <c r="M41" s="4"/>
      <c r="N41" s="190">
        <f>ROUNDDOWN(N37/12,0)</f>
        <v>0</v>
      </c>
      <c r="O41" s="191"/>
      <c r="P41" s="192"/>
      <c r="Q41" s="83" t="s">
        <v>4</v>
      </c>
      <c r="R41" s="68"/>
      <c r="S41" s="4"/>
      <c r="T41" s="4"/>
      <c r="U41" s="4"/>
      <c r="V41" s="4"/>
      <c r="W41" s="65"/>
      <c r="X41" s="63"/>
      <c r="Y41" s="4"/>
      <c r="Z41" s="4"/>
    </row>
    <row r="42" spans="1:28" ht="26.25" customHeight="1" thickTop="1" x14ac:dyDescent="0.15">
      <c r="A42" s="4"/>
      <c r="B42" s="69"/>
      <c r="C42" s="4"/>
      <c r="D42" s="84">
        <f>SUM(D36:D41)</f>
        <v>0</v>
      </c>
      <c r="E42" s="85">
        <f>SUM(E36:E41)</f>
        <v>0</v>
      </c>
      <c r="F42" s="84">
        <f>SUM(F36:F41)</f>
        <v>0</v>
      </c>
      <c r="G42" s="85">
        <f>SUM(G36:G41)</f>
        <v>0</v>
      </c>
      <c r="H42" s="85">
        <f>SUM(H36:H41)</f>
        <v>0</v>
      </c>
      <c r="I42" s="70"/>
      <c r="J42" s="189" t="s">
        <v>31</v>
      </c>
      <c r="K42" s="189"/>
      <c r="L42" s="189"/>
      <c r="M42" s="4"/>
      <c r="N42" s="154" t="s">
        <v>9</v>
      </c>
      <c r="O42" s="154"/>
      <c r="P42" s="154"/>
      <c r="Q42" s="154"/>
      <c r="R42" s="68"/>
      <c r="S42" s="4"/>
      <c r="T42" s="4"/>
      <c r="U42" s="4"/>
      <c r="V42" s="4"/>
      <c r="W42" s="65"/>
      <c r="X42" s="63"/>
      <c r="Y42" s="4"/>
      <c r="Z42" s="4"/>
    </row>
    <row r="43" spans="1:28" ht="26.25" customHeight="1" thickBot="1" x14ac:dyDescent="0.2">
      <c r="A43" s="4"/>
      <c r="B43" s="86"/>
      <c r="C43" s="87"/>
      <c r="D43" s="87"/>
      <c r="E43" s="87"/>
      <c r="F43" s="87"/>
      <c r="G43" s="87"/>
      <c r="H43" s="87"/>
      <c r="I43" s="87"/>
      <c r="J43" s="87"/>
      <c r="K43" s="87"/>
      <c r="L43" s="87"/>
      <c r="M43" s="87"/>
      <c r="N43" s="87"/>
      <c r="O43" s="87"/>
      <c r="P43" s="87"/>
      <c r="Q43" s="87"/>
      <c r="R43" s="88"/>
      <c r="S43" s="4"/>
      <c r="T43" s="4"/>
      <c r="U43" s="4"/>
      <c r="V43" s="4"/>
      <c r="W43" s="65"/>
      <c r="X43" s="63"/>
      <c r="Y43" s="4"/>
      <c r="Z43" s="4"/>
    </row>
    <row r="44" spans="1:28" ht="26.25" customHeight="1" thickTop="1" x14ac:dyDescent="0.15">
      <c r="A44" s="4"/>
      <c r="B44" s="4"/>
      <c r="C44" s="4"/>
      <c r="D44" s="4"/>
      <c r="E44" s="4"/>
      <c r="F44" s="4"/>
      <c r="G44" s="4"/>
      <c r="H44" s="4"/>
      <c r="I44" s="4"/>
      <c r="J44" s="4"/>
      <c r="K44" s="4"/>
      <c r="L44" s="4"/>
      <c r="M44" s="4"/>
      <c r="N44" s="4"/>
      <c r="O44" s="4"/>
      <c r="P44" s="4"/>
      <c r="Q44" s="4"/>
      <c r="R44" s="4"/>
      <c r="S44" s="4"/>
      <c r="T44" s="4"/>
      <c r="V44" s="4"/>
      <c r="W44" s="65"/>
      <c r="X44" s="63"/>
      <c r="Y44" s="4"/>
      <c r="Z44" s="4"/>
      <c r="AA44" s="4"/>
      <c r="AB44" s="4"/>
    </row>
    <row r="45" spans="1:28" ht="26.25" customHeight="1" x14ac:dyDescent="0.15">
      <c r="A45" s="4"/>
      <c r="B45" s="4"/>
      <c r="C45" s="4"/>
      <c r="D45" s="4"/>
      <c r="E45" s="4"/>
      <c r="F45" s="4"/>
      <c r="G45" s="4"/>
      <c r="H45" s="4"/>
      <c r="I45" s="4"/>
      <c r="J45" s="4"/>
      <c r="K45" s="4"/>
      <c r="L45" s="4"/>
      <c r="M45" s="4"/>
      <c r="N45" s="4"/>
      <c r="O45" s="4"/>
      <c r="P45" s="4"/>
      <c r="R45" s="4"/>
      <c r="S45" s="4"/>
      <c r="T45" s="4"/>
      <c r="U45" s="4"/>
      <c r="V45" s="4"/>
      <c r="W45" s="65"/>
    </row>
    <row r="46" spans="1:28" ht="26.25" customHeight="1" x14ac:dyDescent="0.15">
      <c r="B46" s="196" t="s">
        <v>34</v>
      </c>
      <c r="C46" s="197"/>
      <c r="D46" s="197"/>
      <c r="E46" s="197"/>
      <c r="F46" s="197"/>
      <c r="G46" s="197"/>
      <c r="H46" s="197"/>
      <c r="I46" s="197"/>
      <c r="J46" s="197"/>
      <c r="K46" s="197"/>
      <c r="L46" s="197"/>
      <c r="M46" s="197"/>
      <c r="N46" s="197"/>
      <c r="O46" s="197"/>
      <c r="P46" s="197"/>
      <c r="Q46" s="197"/>
      <c r="R46" s="198"/>
      <c r="T46" s="4"/>
      <c r="U46" s="4"/>
      <c r="V46" s="4"/>
      <c r="W46" s="65"/>
      <c r="X46" s="63"/>
    </row>
    <row r="47" spans="1:28" ht="19.5" customHeight="1" x14ac:dyDescent="0.15">
      <c r="B47" s="89"/>
      <c r="C47" s="90"/>
      <c r="D47" s="90"/>
      <c r="E47" s="90"/>
      <c r="F47" s="90"/>
      <c r="G47" s="90"/>
      <c r="H47" s="90"/>
      <c r="I47" s="90"/>
      <c r="J47" s="90"/>
      <c r="K47" s="90"/>
      <c r="L47" s="90"/>
      <c r="M47" s="90"/>
      <c r="N47" s="90"/>
      <c r="O47" s="90"/>
      <c r="P47" s="90"/>
      <c r="Q47" s="90"/>
      <c r="R47" s="91"/>
      <c r="T47" s="4"/>
      <c r="U47" s="4"/>
      <c r="V47" s="4"/>
      <c r="W47" s="65"/>
      <c r="X47" s="63"/>
    </row>
    <row r="48" spans="1:28" ht="26.25" customHeight="1" x14ac:dyDescent="0.15">
      <c r="B48" s="92"/>
      <c r="C48" s="183" t="s">
        <v>39</v>
      </c>
      <c r="D48" s="183"/>
      <c r="E48" s="183"/>
      <c r="F48" s="183"/>
      <c r="G48" s="183"/>
      <c r="H48" s="183"/>
      <c r="I48" s="183"/>
      <c r="J48" s="183"/>
      <c r="K48" s="183"/>
      <c r="L48" s="183"/>
      <c r="M48" s="183"/>
      <c r="N48" s="183"/>
      <c r="O48" s="183"/>
      <c r="P48" s="183"/>
      <c r="Q48" s="183"/>
      <c r="R48" s="93"/>
      <c r="T48" s="4"/>
      <c r="U48" s="4"/>
      <c r="V48" s="4"/>
      <c r="W48" s="65"/>
      <c r="X48" s="63"/>
    </row>
    <row r="49" spans="2:27" ht="34.5" customHeight="1" x14ac:dyDescent="0.15">
      <c r="B49" s="94"/>
      <c r="C49" s="174" t="s">
        <v>5</v>
      </c>
      <c r="D49" s="174"/>
      <c r="E49" s="174"/>
      <c r="F49" s="174"/>
      <c r="G49" s="174"/>
      <c r="H49" s="174"/>
      <c r="I49" s="174"/>
      <c r="J49" s="21" t="s">
        <v>12</v>
      </c>
      <c r="K49" s="194" t="s">
        <v>48</v>
      </c>
      <c r="L49" s="194"/>
      <c r="M49" s="95"/>
      <c r="N49" s="193" t="s">
        <v>44</v>
      </c>
      <c r="O49" s="193"/>
      <c r="P49" s="193"/>
      <c r="Q49" s="193"/>
      <c r="R49" s="2"/>
      <c r="T49" s="4" t="s">
        <v>92</v>
      </c>
      <c r="U49" s="116" t="s">
        <v>73</v>
      </c>
      <c r="V49" s="116"/>
      <c r="W49" s="116"/>
      <c r="X49" s="116"/>
      <c r="Y49" s="5" t="s">
        <v>91</v>
      </c>
    </row>
    <row r="50" spans="2:27" ht="26.25" customHeight="1" x14ac:dyDescent="0.15">
      <c r="B50" s="94"/>
      <c r="C50" s="173" t="s">
        <v>62</v>
      </c>
      <c r="D50" s="173"/>
      <c r="E50" s="173"/>
      <c r="F50" s="173"/>
      <c r="G50" s="173"/>
      <c r="H50" s="173"/>
      <c r="I50" s="173"/>
      <c r="J50" s="106" t="s">
        <v>6</v>
      </c>
      <c r="K50" s="182">
        <f>U50+IF(H42-1&gt;0,H42-1,0)*V50</f>
        <v>430000</v>
      </c>
      <c r="L50" s="182"/>
      <c r="M50" s="107"/>
      <c r="N50" s="108">
        <f>IF(Q22&gt;U50+IF(H42-1&gt;0,H42-1,0)*V50,"該当しません",ROUNDDOWN(E42*O8/100,-2)+ROUNDDOWN(E42*P8/100,-2)+D42*SUM(O9:P9)*Y50+ROUNDDOWN(G42*Q8/100,-2)+F42*Q9*Y50)</f>
        <v>0</v>
      </c>
      <c r="O50" s="97" t="s">
        <v>13</v>
      </c>
      <c r="P50" s="98">
        <f>IF(N50="該当しません","該当しません",ROUNDDOWN(N50/12,0))</f>
        <v>0</v>
      </c>
      <c r="Q50" s="83" t="s">
        <v>4</v>
      </c>
      <c r="R50" s="2"/>
      <c r="T50" s="9" t="s">
        <v>74</v>
      </c>
      <c r="U50" s="9">
        <v>430000</v>
      </c>
      <c r="V50" s="9">
        <v>100000</v>
      </c>
      <c r="W50" s="96"/>
      <c r="X50" s="57"/>
      <c r="Y50" s="9">
        <v>0.3</v>
      </c>
    </row>
    <row r="51" spans="2:27" ht="26.25" customHeight="1" x14ac:dyDescent="0.15">
      <c r="B51" s="94"/>
      <c r="C51" s="173" t="s">
        <v>80</v>
      </c>
      <c r="D51" s="173"/>
      <c r="E51" s="173"/>
      <c r="F51" s="173"/>
      <c r="G51" s="173"/>
      <c r="H51" s="173"/>
      <c r="I51" s="173"/>
      <c r="J51" s="106" t="s">
        <v>7</v>
      </c>
      <c r="K51" s="182">
        <f>U50+IF(H42-1&gt;0,H42-1,0)*V50+IF(D16="加入しない",COUNT(D37:D41),COUNT(D36:D41))*X51</f>
        <v>735000</v>
      </c>
      <c r="L51" s="182"/>
      <c r="M51" s="107"/>
      <c r="N51" s="108">
        <f>IF(Q22&gt;U50+IF(H42-1&gt;0,H42-1,0)*V50+IF(D16="加入しない",COUNT(D37:D41),COUNT(D36:D41))*X51,"該当しません",ROUNDDOWN(E42*O8/100,-2)+ROUNDDOWN(E42*P8/100,-2)+D42*SUM(O9:P9)*Y51+ROUNDDOWN(G42*Q8/100,-2)+F42*Q9*Y51)</f>
        <v>0</v>
      </c>
      <c r="O51" s="97" t="s">
        <v>13</v>
      </c>
      <c r="P51" s="98">
        <f>IF(N51="該当しません","該当しません",ROUNDDOWN(N51/12,0))</f>
        <v>0</v>
      </c>
      <c r="Q51" s="83" t="s">
        <v>4</v>
      </c>
      <c r="R51" s="2"/>
      <c r="T51" s="9" t="s">
        <v>75</v>
      </c>
      <c r="U51" s="9"/>
      <c r="V51" s="9"/>
      <c r="W51" s="96"/>
      <c r="X51" s="57">
        <v>305000</v>
      </c>
      <c r="Y51" s="9">
        <v>0.5</v>
      </c>
    </row>
    <row r="52" spans="2:27" ht="26.25" customHeight="1" x14ac:dyDescent="0.15">
      <c r="B52" s="94"/>
      <c r="C52" s="173" t="s">
        <v>81</v>
      </c>
      <c r="D52" s="173"/>
      <c r="E52" s="173"/>
      <c r="F52" s="173"/>
      <c r="G52" s="173"/>
      <c r="H52" s="173"/>
      <c r="I52" s="173"/>
      <c r="J52" s="106" t="s">
        <v>8</v>
      </c>
      <c r="K52" s="182">
        <f>U50+IF(H42-1&gt;0,H42-1,0)*V50+IF(D16="加入しない",COUNT(D37:D41),COUNT(D36:D41))*X52</f>
        <v>990000</v>
      </c>
      <c r="L52" s="182"/>
      <c r="M52" s="107"/>
      <c r="N52" s="108">
        <f>IF(Q22&gt;U50+IF(H42-1&gt;0,H42-1,0)*V50++IF(D16="加入しない",COUNT(D37:D41),COUNT(D36:D41))*X52,"該当しません",ROUNDDOWN(E42*O8/100,-2)+ROUNDDOWN(E42*P8/100,-2)+D42*SUM(O9:P9)*Y52+ROUNDDOWN(G42*Q8/100,-2)+F42*Q9*Y52)</f>
        <v>0</v>
      </c>
      <c r="O52" s="97" t="s">
        <v>13</v>
      </c>
      <c r="P52" s="98">
        <f>IF(N52="該当しません","該当しません",ROUNDDOWN(N52/12,0))</f>
        <v>0</v>
      </c>
      <c r="Q52" s="83" t="s">
        <v>4</v>
      </c>
      <c r="R52" s="2"/>
      <c r="T52" s="9" t="s">
        <v>76</v>
      </c>
      <c r="U52" s="9"/>
      <c r="V52" s="9"/>
      <c r="W52" s="96"/>
      <c r="X52" s="57">
        <v>560000</v>
      </c>
      <c r="Y52" s="9">
        <v>0.8</v>
      </c>
    </row>
    <row r="53" spans="2:27" ht="33.75" customHeight="1" x14ac:dyDescent="0.15">
      <c r="B53" s="99"/>
      <c r="C53" s="170" t="s">
        <v>49</v>
      </c>
      <c r="D53" s="170"/>
      <c r="E53" s="170"/>
      <c r="F53" s="170"/>
      <c r="G53" s="170"/>
      <c r="H53" s="170"/>
      <c r="I53" s="170"/>
      <c r="J53" s="170"/>
      <c r="K53" s="170"/>
      <c r="L53" s="170"/>
      <c r="M53" s="170"/>
      <c r="N53" s="170"/>
      <c r="O53" s="170"/>
      <c r="P53" s="170"/>
      <c r="Q53" s="170"/>
      <c r="R53" s="100"/>
      <c r="T53" s="4"/>
      <c r="U53" s="4"/>
      <c r="V53" s="4"/>
      <c r="W53" s="65"/>
      <c r="X53" s="63"/>
    </row>
    <row r="54" spans="2:27" ht="26.25" customHeight="1" x14ac:dyDescent="0.15">
      <c r="M54" s="4"/>
      <c r="N54" s="4"/>
      <c r="O54" s="4"/>
      <c r="P54" s="4"/>
      <c r="Q54" s="4"/>
      <c r="R54" s="4"/>
      <c r="S54" s="4"/>
      <c r="T54" s="4"/>
      <c r="U54" s="4"/>
      <c r="V54" s="4"/>
      <c r="W54" s="65"/>
      <c r="Z54" s="4"/>
      <c r="AA54" s="4"/>
    </row>
    <row r="55" spans="2:27" ht="26.25" customHeight="1" x14ac:dyDescent="0.15">
      <c r="L55" s="4"/>
      <c r="N55" s="4"/>
      <c r="O55" s="4"/>
      <c r="P55" s="4"/>
    </row>
    <row r="56" spans="2:27" ht="26.25" customHeight="1" x14ac:dyDescent="0.15">
      <c r="N56" s="4"/>
      <c r="O56" s="4"/>
      <c r="P56" s="4"/>
    </row>
    <row r="58" spans="2:27" ht="26.25" customHeight="1" x14ac:dyDescent="0.15">
      <c r="N58" s="4"/>
      <c r="O58" s="4"/>
      <c r="P58" s="4"/>
      <c r="Q58" s="4"/>
    </row>
    <row r="59" spans="2:27" ht="26.25" customHeight="1" x14ac:dyDescent="0.15">
      <c r="N59" s="4"/>
      <c r="O59" s="4"/>
      <c r="P59" s="4"/>
      <c r="Q59" s="4"/>
      <c r="R59" s="4"/>
    </row>
  </sheetData>
  <sheetProtection algorithmName="SHA-512" hashValue="eDGZOYg2YRaYvfuXXW+10l2yxSHftd9ORyRL+GbQgI9VS9N/Z37PfmldQeThiX+6hmiryoDp4Gb/YgIONtpz5w==" saltValue="Ye+uokeYRX7W9QNaggfG7w==" spinCount="100000" sheet="1" objects="1" scenarios="1"/>
  <protectedRanges>
    <protectedRange sqref="D16:F16 E17:F21" name="範囲1"/>
  </protectedRanges>
  <mergeCells count="66">
    <mergeCell ref="K51:L51"/>
    <mergeCell ref="J34:J35"/>
    <mergeCell ref="J42:L42"/>
    <mergeCell ref="N41:P41"/>
    <mergeCell ref="N49:Q49"/>
    <mergeCell ref="K49:L49"/>
    <mergeCell ref="N40:Q40"/>
    <mergeCell ref="B46:R46"/>
    <mergeCell ref="C34:C35"/>
    <mergeCell ref="N37:P38"/>
    <mergeCell ref="K50:L50"/>
    <mergeCell ref="D34:E34"/>
    <mergeCell ref="Q37:Q38"/>
    <mergeCell ref="N36:Q36"/>
    <mergeCell ref="H34:H35"/>
    <mergeCell ref="C53:Q53"/>
    <mergeCell ref="C23:Q23"/>
    <mergeCell ref="M13:M15"/>
    <mergeCell ref="I13:I15"/>
    <mergeCell ref="C51:I51"/>
    <mergeCell ref="C52:I52"/>
    <mergeCell ref="C49:I49"/>
    <mergeCell ref="C50:I50"/>
    <mergeCell ref="B30:R31"/>
    <mergeCell ref="F34:G34"/>
    <mergeCell ref="N42:Q42"/>
    <mergeCell ref="J13:K13"/>
    <mergeCell ref="K52:L52"/>
    <mergeCell ref="C48:Q48"/>
    <mergeCell ref="M32:Q35"/>
    <mergeCell ref="Q13:Q15"/>
    <mergeCell ref="B3:R3"/>
    <mergeCell ref="G13:G15"/>
    <mergeCell ref="D13:D14"/>
    <mergeCell ref="E13:E14"/>
    <mergeCell ref="C6:L7"/>
    <mergeCell ref="C33:H33"/>
    <mergeCell ref="O13:O15"/>
    <mergeCell ref="N13:N15"/>
    <mergeCell ref="L13:L15"/>
    <mergeCell ref="C25:Q25"/>
    <mergeCell ref="C13:C15"/>
    <mergeCell ref="C24:Q24"/>
    <mergeCell ref="J33:L33"/>
    <mergeCell ref="T1:U1"/>
    <mergeCell ref="C8:L8"/>
    <mergeCell ref="C9:L9"/>
    <mergeCell ref="V16:X16"/>
    <mergeCell ref="U17:U21"/>
    <mergeCell ref="U13:Z14"/>
    <mergeCell ref="C10:L10"/>
    <mergeCell ref="F13:F14"/>
    <mergeCell ref="H14:H15"/>
    <mergeCell ref="J14:J15"/>
    <mergeCell ref="K14:K15"/>
    <mergeCell ref="P13:P15"/>
    <mergeCell ref="N2:P2"/>
    <mergeCell ref="C12:P12"/>
    <mergeCell ref="N6:Q6"/>
    <mergeCell ref="B4:R4"/>
    <mergeCell ref="AB20:AC20"/>
    <mergeCell ref="U22:U26"/>
    <mergeCell ref="S14:S15"/>
    <mergeCell ref="U49:X49"/>
    <mergeCell ref="AB23:AC23"/>
    <mergeCell ref="AB17:AC17"/>
  </mergeCells>
  <phoneticPr fontId="1"/>
  <dataValidations count="3">
    <dataValidation type="list" allowBlank="1" showInputMessage="1" showErrorMessage="1" sqref="D16" xr:uid="{00000000-0002-0000-0000-000000000000}">
      <formula1>"加入する,加入しない"</formula1>
    </dataValidation>
    <dataValidation type="list" allowBlank="1" showInputMessage="1" showErrorMessage="1" sqref="F16:F21" xr:uid="{00000000-0002-0000-0000-000001000000}">
      <formula1>"該当する,該当しない"</formula1>
    </dataValidation>
    <dataValidation type="list" allowBlank="1" showInputMessage="1" showErrorMessage="1" sqref="E16:E21" xr:uid="{00000000-0002-0000-0000-000002000000}">
      <formula1>"未就学児,就学児～39歳,40～64歳,65歳以上"</formula1>
    </dataValidation>
  </dataValidations>
  <printOptions horizontalCentered="1"/>
  <pageMargins left="0.23622047244094491" right="0.23622047244094491" top="0.55118110236220474" bottom="0.55118110236220474" header="0.31496062992125984" footer="0.31496062992125984"/>
  <pageSetup paperSize="9" scale="6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データクリア">
                <anchor moveWithCells="1" sizeWithCells="1">
                  <from>
                    <xdr:col>11</xdr:col>
                    <xdr:colOff>571500</xdr:colOff>
                    <xdr:row>11</xdr:row>
                    <xdr:rowOff>28575</xdr:rowOff>
                  </from>
                  <to>
                    <xdr:col>13</xdr:col>
                    <xdr:colOff>238125</xdr:colOff>
                    <xdr:row>11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試算結果</vt:lpstr>
      <vt:lpstr>試算結果!Print_Area</vt:lpstr>
    </vt:vector>
  </TitlesOfParts>
  <Company>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行田市</dc:creator>
  <cp:lastModifiedBy>宮倉　祥悟</cp:lastModifiedBy>
  <cp:lastPrinted>2025-01-23T00:12:14Z</cp:lastPrinted>
  <dcterms:created xsi:type="dcterms:W3CDTF">2018-02-19T05:03:28Z</dcterms:created>
  <dcterms:modified xsi:type="dcterms:W3CDTF">2025-02-28T05:54:27Z</dcterms:modified>
</cp:coreProperties>
</file>