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1810\Desktop\"/>
    </mc:Choice>
  </mc:AlternateContent>
  <xr:revisionPtr revIDLastSave="0" documentId="13_ncr:1_{8B20EDDF-6F3C-44FF-A9C8-1E5271C27FA4}" xr6:coauthVersionLast="36" xr6:coauthVersionMax="36" xr10:uidLastSave="{00000000-0000-0000-0000-000000000000}"/>
  <bookViews>
    <workbookView xWindow="0" yWindow="0" windowWidth="20490" windowHeight="7530" xr2:uid="{00000000-000D-0000-FFFF-FFFF00000000}"/>
  </bookViews>
  <sheets>
    <sheet name="試算結果" sheetId="4" r:id="rId1"/>
    <sheet name="記入例" sheetId="5" r:id="rId2"/>
  </sheets>
  <definedNames>
    <definedName name="_xlnm.Print_Area" localSheetId="1">記入例!$B$2:$R$53</definedName>
    <definedName name="_xlnm.Print_Area" localSheetId="0">試算結果!$B$2:$R$53</definedName>
  </definedNames>
  <calcPr calcId="191029"/>
</workbook>
</file>

<file path=xl/calcChain.xml><?xml version="1.0" encoding="utf-8"?>
<calcChain xmlns="http://schemas.openxmlformats.org/spreadsheetml/2006/main">
  <c r="N52" i="5" l="1"/>
  <c r="N51" i="5"/>
  <c r="K51" i="5"/>
  <c r="K52" i="5"/>
  <c r="N52" i="4"/>
  <c r="N51" i="4"/>
  <c r="K52" i="4"/>
  <c r="K51" i="4"/>
  <c r="L41" i="5" l="1"/>
  <c r="K41" i="5"/>
  <c r="J41" i="5"/>
  <c r="H41" i="5"/>
  <c r="G41" i="5"/>
  <c r="F41" i="5"/>
  <c r="E41" i="5"/>
  <c r="D41" i="5"/>
  <c r="C41" i="5"/>
  <c r="L40" i="5"/>
  <c r="K40" i="5"/>
  <c r="J40" i="5"/>
  <c r="H40" i="5"/>
  <c r="G40" i="5"/>
  <c r="F40" i="5"/>
  <c r="E40" i="5"/>
  <c r="D40" i="5"/>
  <c r="C40" i="5"/>
  <c r="O39" i="5"/>
  <c r="G39" i="5"/>
  <c r="F39" i="5"/>
  <c r="D39" i="5"/>
  <c r="C39" i="5"/>
  <c r="G38" i="5"/>
  <c r="F38" i="5"/>
  <c r="D38" i="5"/>
  <c r="L38" i="5" s="1"/>
  <c r="C38" i="5"/>
  <c r="F37" i="5"/>
  <c r="L37" i="5" s="1"/>
  <c r="D37" i="5"/>
  <c r="C37" i="5"/>
  <c r="G36" i="5"/>
  <c r="F36" i="5"/>
  <c r="L36" i="5" s="1"/>
  <c r="D36" i="5"/>
  <c r="S21" i="5"/>
  <c r="M21" i="5"/>
  <c r="Q21" i="5" s="1"/>
  <c r="L21" i="5"/>
  <c r="I21" i="5"/>
  <c r="C21" i="5"/>
  <c r="S20" i="5"/>
  <c r="L20" i="5"/>
  <c r="M20" i="5" s="1"/>
  <c r="P20" i="5" s="1"/>
  <c r="I20" i="5"/>
  <c r="C20" i="5"/>
  <c r="S19" i="5"/>
  <c r="H39" i="5" s="1"/>
  <c r="L19" i="5"/>
  <c r="I19" i="5"/>
  <c r="C19" i="5"/>
  <c r="S18" i="5"/>
  <c r="H38" i="5" s="1"/>
  <c r="L18" i="5"/>
  <c r="I18" i="5"/>
  <c r="M18" i="5" s="1"/>
  <c r="C18" i="5"/>
  <c r="S17" i="5"/>
  <c r="H37" i="5" s="1"/>
  <c r="L17" i="5"/>
  <c r="I17" i="5"/>
  <c r="M17" i="5" s="1"/>
  <c r="Q17" i="5" s="1"/>
  <c r="C17" i="5"/>
  <c r="S16" i="5"/>
  <c r="L16" i="5"/>
  <c r="M16" i="5" s="1"/>
  <c r="P16" i="5" s="1"/>
  <c r="I16" i="5"/>
  <c r="N2" i="5"/>
  <c r="L39" i="5" l="1"/>
  <c r="Q16" i="5"/>
  <c r="D42" i="5"/>
  <c r="Q20" i="5"/>
  <c r="E36" i="5"/>
  <c r="Q18" i="5"/>
  <c r="P18" i="5"/>
  <c r="E38" i="5" s="1"/>
  <c r="K38" i="5" s="1"/>
  <c r="J38" i="5" s="1"/>
  <c r="F42" i="5"/>
  <c r="P17" i="5"/>
  <c r="P21" i="5"/>
  <c r="M19" i="5"/>
  <c r="Q19" i="5" s="1"/>
  <c r="H36" i="5"/>
  <c r="H42" i="5" s="1"/>
  <c r="O39" i="4"/>
  <c r="L16" i="4"/>
  <c r="Q22" i="5" l="1"/>
  <c r="E37" i="5"/>
  <c r="G37" i="5"/>
  <c r="G42" i="5" s="1"/>
  <c r="K50" i="5"/>
  <c r="P19" i="5"/>
  <c r="K36" i="5"/>
  <c r="J36" i="5" s="1"/>
  <c r="L40" i="4"/>
  <c r="L41" i="4"/>
  <c r="K40" i="4"/>
  <c r="K41" i="4"/>
  <c r="P22" i="5" l="1"/>
  <c r="E39" i="5"/>
  <c r="K37" i="5"/>
  <c r="J37" i="5" s="1"/>
  <c r="N50" i="5"/>
  <c r="P50" i="5" s="1"/>
  <c r="P51" i="5"/>
  <c r="F36" i="4"/>
  <c r="K39" i="5" l="1"/>
  <c r="J39" i="5" s="1"/>
  <c r="E42" i="5"/>
  <c r="I16" i="4"/>
  <c r="P52" i="5" l="1"/>
  <c r="N37" i="5"/>
  <c r="N41" i="5" s="1"/>
  <c r="M16" i="4"/>
  <c r="P16" i="4" s="1"/>
  <c r="I17" i="4"/>
  <c r="N2" i="4" l="1"/>
  <c r="D36" i="4" l="1"/>
  <c r="L36" i="4" s="1"/>
  <c r="D41" i="4" l="1"/>
  <c r="D40" i="4"/>
  <c r="D39" i="4"/>
  <c r="D38" i="4"/>
  <c r="D37" i="4"/>
  <c r="D42" i="4" l="1"/>
  <c r="H39" i="4" l="1"/>
  <c r="H40" i="4"/>
  <c r="H41" i="4"/>
  <c r="S17" i="4" l="1"/>
  <c r="S18" i="4"/>
  <c r="S19" i="4"/>
  <c r="S20" i="4"/>
  <c r="S21" i="4"/>
  <c r="S16" i="4"/>
  <c r="C41" i="4" l="1"/>
  <c r="C40" i="4"/>
  <c r="C39" i="4"/>
  <c r="C38" i="4"/>
  <c r="C37" i="4"/>
  <c r="C21" i="4"/>
  <c r="C20" i="4"/>
  <c r="C19" i="4"/>
  <c r="C18" i="4"/>
  <c r="C17" i="4"/>
  <c r="F38" i="4" l="1"/>
  <c r="L38" i="4" s="1"/>
  <c r="F39" i="4"/>
  <c r="L39" i="4" s="1"/>
  <c r="G39" i="4"/>
  <c r="F40" i="4"/>
  <c r="G40" i="4"/>
  <c r="F41" i="4"/>
  <c r="F37" i="4"/>
  <c r="L37" i="4" s="1"/>
  <c r="F42" i="4" l="1"/>
  <c r="I18" i="4" l="1"/>
  <c r="I19" i="4"/>
  <c r="I20" i="4"/>
  <c r="I21" i="4"/>
  <c r="L17" i="4" l="1"/>
  <c r="H37" i="4" s="1"/>
  <c r="L18" i="4"/>
  <c r="H38" i="4" s="1"/>
  <c r="L19" i="4"/>
  <c r="L20" i="4"/>
  <c r="L21" i="4"/>
  <c r="E36" i="4" l="1"/>
  <c r="G36" i="4"/>
  <c r="H36" i="4"/>
  <c r="H42" i="4" s="1"/>
  <c r="K50" i="4" l="1"/>
  <c r="K36" i="4"/>
  <c r="J36" i="4" s="1"/>
  <c r="Q16" i="4"/>
  <c r="M17" i="4" l="1"/>
  <c r="M18" i="4"/>
  <c r="M19" i="4"/>
  <c r="M20" i="4"/>
  <c r="M21" i="4"/>
  <c r="P17" i="4" l="1"/>
  <c r="Q17" i="4"/>
  <c r="Q21" i="4"/>
  <c r="P21" i="4"/>
  <c r="Q20" i="4"/>
  <c r="P20" i="4"/>
  <c r="Q19" i="4"/>
  <c r="P19" i="4"/>
  <c r="Q18" i="4"/>
  <c r="P18" i="4"/>
  <c r="E38" i="4" s="1"/>
  <c r="E40" i="4"/>
  <c r="J40" i="4" s="1"/>
  <c r="E39" i="4"/>
  <c r="K39" i="4" s="1"/>
  <c r="E41" i="4"/>
  <c r="G41" i="4"/>
  <c r="J39" i="4" l="1"/>
  <c r="E37" i="4"/>
  <c r="P22" i="4"/>
  <c r="G38" i="4"/>
  <c r="K38" i="4" s="1"/>
  <c r="J38" i="4" s="1"/>
  <c r="Q22" i="4"/>
  <c r="G37" i="4"/>
  <c r="J41" i="4"/>
  <c r="K37" i="4" l="1"/>
  <c r="J37" i="4" s="1"/>
  <c r="E42" i="4"/>
  <c r="G42" i="4"/>
  <c r="N37" i="4" l="1"/>
  <c r="N41" i="4" s="1"/>
  <c r="N50" i="4"/>
  <c r="P50" i="4" s="1"/>
  <c r="P52" i="4"/>
  <c r="P51" i="4"/>
</calcChain>
</file>

<file path=xl/sharedStrings.xml><?xml version="1.0" encoding="utf-8"?>
<sst xmlns="http://schemas.openxmlformats.org/spreadsheetml/2006/main" count="177" uniqueCount="80">
  <si>
    <t>１ヶ月あたりの目安</t>
    <phoneticPr fontId="1"/>
  </si>
  <si>
    <t>所得割額</t>
    <rPh sb="0" eb="2">
      <t>ショトク</t>
    </rPh>
    <rPh sb="2" eb="3">
      <t>ワリ</t>
    </rPh>
    <rPh sb="3" eb="4">
      <t>ガク</t>
    </rPh>
    <phoneticPr fontId="1"/>
  </si>
  <si>
    <t>均等割額</t>
    <rPh sb="0" eb="2">
      <t>キントウ</t>
    </rPh>
    <rPh sb="2" eb="3">
      <t>ワリ</t>
    </rPh>
    <rPh sb="3" eb="4">
      <t>ガク</t>
    </rPh>
    <phoneticPr fontId="1"/>
  </si>
  <si>
    <t>合計額</t>
    <rPh sb="0" eb="2">
      <t>ゴウケイ</t>
    </rPh>
    <rPh sb="2" eb="3">
      <t>ガク</t>
    </rPh>
    <phoneticPr fontId="1"/>
  </si>
  <si>
    <t>円／月</t>
    <rPh sb="2" eb="3">
      <t>ツキ</t>
    </rPh>
    <phoneticPr fontId="1"/>
  </si>
  <si>
    <t>軽減対象となる前年中の総所得金額等の基準</t>
    <rPh sb="0" eb="2">
      <t>ケイゲン</t>
    </rPh>
    <rPh sb="2" eb="4">
      <t>タイショウ</t>
    </rPh>
    <rPh sb="7" eb="10">
      <t>ゼンネンチュウ</t>
    </rPh>
    <rPh sb="11" eb="14">
      <t>ソウショトク</t>
    </rPh>
    <rPh sb="14" eb="16">
      <t>キンガク</t>
    </rPh>
    <rPh sb="16" eb="17">
      <t>トウ</t>
    </rPh>
    <rPh sb="18" eb="20">
      <t>キジュン</t>
    </rPh>
    <phoneticPr fontId="1"/>
  </si>
  <si>
    <t>７　割</t>
    <rPh sb="2" eb="3">
      <t>ワリ</t>
    </rPh>
    <phoneticPr fontId="1"/>
  </si>
  <si>
    <t>５　割</t>
    <rPh sb="2" eb="3">
      <t>ワリ</t>
    </rPh>
    <phoneticPr fontId="1"/>
  </si>
  <si>
    <t>２　割</t>
    <rPh sb="2" eb="3">
      <t>ワリ</t>
    </rPh>
    <phoneticPr fontId="1"/>
  </si>
  <si>
    <t>※期別の納付金額とは異なります。</t>
    <rPh sb="1" eb="2">
      <t>キ</t>
    </rPh>
    <phoneticPr fontId="1"/>
  </si>
  <si>
    <t>介護分</t>
    <rPh sb="0" eb="2">
      <t>カイゴ</t>
    </rPh>
    <rPh sb="2" eb="3">
      <t>ブン</t>
    </rPh>
    <phoneticPr fontId="1"/>
  </si>
  <si>
    <t>医療・支援分</t>
    <rPh sb="0" eb="2">
      <t>イリョウ</t>
    </rPh>
    <rPh sb="3" eb="5">
      <t>シエン</t>
    </rPh>
    <rPh sb="5" eb="6">
      <t>ブン</t>
    </rPh>
    <phoneticPr fontId="1"/>
  </si>
  <si>
    <t>軽減割合</t>
    <rPh sb="0" eb="2">
      <t>ケイゲン</t>
    </rPh>
    <rPh sb="2" eb="4">
      <t>ワリアイ</t>
    </rPh>
    <phoneticPr fontId="1"/>
  </si>
  <si>
    <t>円／年</t>
    <phoneticPr fontId="1"/>
  </si>
  <si>
    <t>世帯主</t>
    <rPh sb="0" eb="3">
      <t>セタイヌシ</t>
    </rPh>
    <phoneticPr fontId="1"/>
  </si>
  <si>
    <t>左記以外の
所得金額</t>
    <rPh sb="0" eb="2">
      <t>サキ</t>
    </rPh>
    <rPh sb="2" eb="4">
      <t>イガイ</t>
    </rPh>
    <rPh sb="6" eb="8">
      <t>ショトク</t>
    </rPh>
    <rPh sb="8" eb="10">
      <t>キンガク</t>
    </rPh>
    <phoneticPr fontId="1"/>
  </si>
  <si>
    <t>所得金額
調整控除額</t>
    <rPh sb="0" eb="2">
      <t>ショトク</t>
    </rPh>
    <rPh sb="2" eb="4">
      <t>キンガク</t>
    </rPh>
    <rPh sb="5" eb="7">
      <t>チョウセイ</t>
    </rPh>
    <rPh sb="7" eb="9">
      <t>コウジョ</t>
    </rPh>
    <rPh sb="9" eb="10">
      <t>ガク</t>
    </rPh>
    <phoneticPr fontId="1"/>
  </si>
  <si>
    <t>基準総所得金額</t>
    <rPh sb="0" eb="7">
      <t>キジュンソウショトクキンガク</t>
    </rPh>
    <phoneticPr fontId="1"/>
  </si>
  <si>
    <t>単位（円）</t>
    <rPh sb="0" eb="2">
      <t>タンイ</t>
    </rPh>
    <rPh sb="3" eb="4">
      <t>エン</t>
    </rPh>
    <phoneticPr fontId="1"/>
  </si>
  <si>
    <t>世帯主
及び
国保加入者</t>
    <rPh sb="0" eb="3">
      <t>セタイヌシ</t>
    </rPh>
    <rPh sb="4" eb="5">
      <t>オヨ</t>
    </rPh>
    <rPh sb="7" eb="12">
      <t>コクホカニュウシャ</t>
    </rPh>
    <phoneticPr fontId="1"/>
  </si>
  <si>
    <t>国民健康険税額（概算）</t>
    <rPh sb="0" eb="2">
      <t>コクミン</t>
    </rPh>
    <rPh sb="2" eb="4">
      <t>ケンコウ</t>
    </rPh>
    <rPh sb="4" eb="5">
      <t>ケン</t>
    </rPh>
    <rPh sb="5" eb="6">
      <t>ゼイ</t>
    </rPh>
    <rPh sb="6" eb="7">
      <t>ガク</t>
    </rPh>
    <rPh sb="8" eb="10">
      <t>ガイサン</t>
    </rPh>
    <phoneticPr fontId="1"/>
  </si>
  <si>
    <t>【加入者の区分と基準総所得金額】</t>
    <phoneticPr fontId="1"/>
  </si>
  <si>
    <t>　【個人別賦課明細】</t>
    <phoneticPr fontId="1"/>
  </si>
  <si>
    <t xml:space="preserve">円／年
</t>
    <phoneticPr fontId="1"/>
  </si>
  <si>
    <t>医療分</t>
    <rPh sb="0" eb="2">
      <t>イリョウ</t>
    </rPh>
    <rPh sb="2" eb="3">
      <t>ブン</t>
    </rPh>
    <phoneticPr fontId="1"/>
  </si>
  <si>
    <t>支援分</t>
    <rPh sb="0" eb="2">
      <t>シエン</t>
    </rPh>
    <rPh sb="2" eb="3">
      <t>ブン</t>
    </rPh>
    <phoneticPr fontId="1"/>
  </si>
  <si>
    <t>介護分</t>
    <rPh sb="0" eb="2">
      <t>カイゴ</t>
    </rPh>
    <rPh sb="2" eb="3">
      <t>ブン</t>
    </rPh>
    <phoneticPr fontId="1"/>
  </si>
  <si>
    <t>均等割額（円）</t>
    <rPh sb="0" eb="4">
      <t>キントウワリガク</t>
    </rPh>
    <rPh sb="5" eb="6">
      <t>エン</t>
    </rPh>
    <phoneticPr fontId="1"/>
  </si>
  <si>
    <t>所得割額（％）</t>
    <rPh sb="0" eb="2">
      <t>ショトク</t>
    </rPh>
    <rPh sb="2" eb="3">
      <t>ワリ</t>
    </rPh>
    <rPh sb="3" eb="4">
      <t>ガク</t>
    </rPh>
    <phoneticPr fontId="1"/>
  </si>
  <si>
    <t>賦課限度額（円）</t>
    <rPh sb="0" eb="5">
      <t>フカゲンドガク</t>
    </rPh>
    <rPh sb="6" eb="7">
      <t>エン</t>
    </rPh>
    <phoneticPr fontId="1"/>
  </si>
  <si>
    <t>税率等</t>
    <rPh sb="0" eb="2">
      <t>ゼイリツ</t>
    </rPh>
    <rPh sb="2" eb="3">
      <t>トウ</t>
    </rPh>
    <phoneticPr fontId="1"/>
  </si>
  <si>
    <t>※40～64歳の方は介護分を含みます。</t>
    <phoneticPr fontId="1"/>
  </si>
  <si>
    <t>※概算のため、実際の税額とは異なる場合があります。</t>
    <phoneticPr fontId="1"/>
  </si>
  <si>
    <t>　□　試算結果は、国民健康険税額（概算）に表示されます。</t>
    <rPh sb="3" eb="5">
      <t>シサン</t>
    </rPh>
    <rPh sb="5" eb="7">
      <t>ケッカ</t>
    </rPh>
    <rPh sb="21" eb="23">
      <t>ヒョウジ</t>
    </rPh>
    <phoneticPr fontId="1"/>
  </si>
  <si>
    <t>【所得が少ない世帯に対する軽減制度】</t>
    <rPh sb="1" eb="3">
      <t>ショトク</t>
    </rPh>
    <rPh sb="4" eb="5">
      <t>スク</t>
    </rPh>
    <rPh sb="7" eb="9">
      <t>セタイ</t>
    </rPh>
    <rPh sb="10" eb="11">
      <t>タイ</t>
    </rPh>
    <rPh sb="13" eb="15">
      <t>ケイゲン</t>
    </rPh>
    <rPh sb="15" eb="17">
      <t>セイド</t>
    </rPh>
    <phoneticPr fontId="1"/>
  </si>
  <si>
    <t xml:space="preserve">【試算方法】
</t>
    <rPh sb="1" eb="3">
      <t>シサン</t>
    </rPh>
    <rPh sb="3" eb="5">
      <t>ホウホウ</t>
    </rPh>
    <phoneticPr fontId="1"/>
  </si>
  <si>
    <t xml:space="preserve">合計額 </t>
    <rPh sb="0" eb="2">
      <t>ゴウケイ</t>
    </rPh>
    <rPh sb="2" eb="3">
      <t>ガク</t>
    </rPh>
    <phoneticPr fontId="1"/>
  </si>
  <si>
    <t>区分</t>
    <rPh sb="0" eb="2">
      <t>クブン</t>
    </rPh>
    <phoneticPr fontId="1"/>
  </si>
  <si>
    <t>軽減基準
所得金額</t>
    <rPh sb="0" eb="2">
      <t>ケイゲン</t>
    </rPh>
    <rPh sb="2" eb="4">
      <t>キジュン</t>
    </rPh>
    <rPh sb="5" eb="7">
      <t>ショトク</t>
    </rPh>
    <rPh sb="7" eb="9">
      <t>キンガク</t>
    </rPh>
    <phoneticPr fontId="1"/>
  </si>
  <si>
    <t>国保加入者、国保から後期高齢者医療制度に移行した方（以下「被保険者」）及び世帯主の軽減基準所得金額の合計額が次の基準以下の場合は、均等割額が軽減されます。</t>
    <rPh sb="35" eb="36">
      <t>オヨ</t>
    </rPh>
    <rPh sb="37" eb="40">
      <t>セタイヌシ</t>
    </rPh>
    <rPh sb="41" eb="47">
      <t>ケイゲンキジュンショトク</t>
    </rPh>
    <rPh sb="47" eb="49">
      <t>キンガク</t>
    </rPh>
    <phoneticPr fontId="1"/>
  </si>
  <si>
    <t>給与
収入金額</t>
    <rPh sb="0" eb="2">
      <t>キュウヨ</t>
    </rPh>
    <rPh sb="3" eb="5">
      <t>シュウニュウ</t>
    </rPh>
    <rPh sb="5" eb="6">
      <t>キン</t>
    </rPh>
    <rPh sb="6" eb="7">
      <t>ガク</t>
    </rPh>
    <phoneticPr fontId="1"/>
  </si>
  <si>
    <t>給与
所得金額</t>
    <rPh sb="0" eb="2">
      <t>キュウヨ</t>
    </rPh>
    <rPh sb="3" eb="5">
      <t>ショトク</t>
    </rPh>
    <rPh sb="5" eb="6">
      <t>キン</t>
    </rPh>
    <rPh sb="6" eb="7">
      <t>ガク</t>
    </rPh>
    <phoneticPr fontId="1"/>
  </si>
  <si>
    <t>公的年金等収入金額</t>
    <rPh sb="0" eb="2">
      <t>コウテキ</t>
    </rPh>
    <rPh sb="2" eb="5">
      <t>ネンキンナド</t>
    </rPh>
    <rPh sb="5" eb="7">
      <t>シュウニュウ</t>
    </rPh>
    <rPh sb="7" eb="8">
      <t>キン</t>
    </rPh>
    <rPh sb="8" eb="9">
      <t>ガク</t>
    </rPh>
    <phoneticPr fontId="1"/>
  </si>
  <si>
    <t>年金
所得金額</t>
    <rPh sb="0" eb="2">
      <t>ネンキン</t>
    </rPh>
    <rPh sb="3" eb="5">
      <t>ショトク</t>
    </rPh>
    <rPh sb="5" eb="6">
      <t>キン</t>
    </rPh>
    <rPh sb="6" eb="7">
      <t>ガク</t>
    </rPh>
    <phoneticPr fontId="1"/>
  </si>
  <si>
    <t xml:space="preserve"> 【軽減された場合の国民健康保険税額（概算）】</t>
    <rPh sb="2" eb="4">
      <t>ケイゲン</t>
    </rPh>
    <rPh sb="7" eb="9">
      <t>バアイ</t>
    </rPh>
    <rPh sb="10" eb="16">
      <t>コクミンケンコウホケン</t>
    </rPh>
    <rPh sb="16" eb="17">
      <t>ゼイ</t>
    </rPh>
    <rPh sb="17" eb="18">
      <t>ガク</t>
    </rPh>
    <rPh sb="19" eb="21">
      <t>ガイサン</t>
    </rPh>
    <phoneticPr fontId="1"/>
  </si>
  <si>
    <t>うち専従者
給与収入金額</t>
    <rPh sb="2" eb="5">
      <t>センジュウシャ</t>
    </rPh>
    <rPh sb="6" eb="10">
      <t>キュウヨシュウニュウ</t>
    </rPh>
    <rPh sb="10" eb="12">
      <t>キンガク</t>
    </rPh>
    <phoneticPr fontId="1"/>
  </si>
  <si>
    <t>給与
所得者等</t>
    <phoneticPr fontId="1"/>
  </si>
  <si>
    <t>専従者
控除額</t>
    <rPh sb="0" eb="3">
      <t>センジュウシャ</t>
    </rPh>
    <rPh sb="4" eb="6">
      <t>コウジョ</t>
    </rPh>
    <rPh sb="6" eb="7">
      <t>ガク</t>
    </rPh>
    <phoneticPr fontId="1"/>
  </si>
  <si>
    <t>（参考）基準となる
軽減基準所得金額</t>
    <rPh sb="1" eb="3">
      <t>サンコウ</t>
    </rPh>
    <rPh sb="4" eb="6">
      <t>キジュン</t>
    </rPh>
    <rPh sb="10" eb="14">
      <t>ケイゲンキジュン</t>
    </rPh>
    <rPh sb="14" eb="18">
      <t>ショトクキンガク</t>
    </rPh>
    <phoneticPr fontId="1"/>
  </si>
  <si>
    <t>※（参考）基準となる軽減基準所得金額 及び 【軽減された場合の国民健康保険税額（概算）】は、国保から後期高齢者医療制度に移行した方がいないと仮定して判定しています。</t>
    <rPh sb="19" eb="20">
      <t>オヨ</t>
    </rPh>
    <phoneticPr fontId="1"/>
  </si>
  <si>
    <t>（参考）</t>
    <rPh sb="1" eb="3">
      <t>サンコウ</t>
    </rPh>
    <phoneticPr fontId="1"/>
  </si>
  <si>
    <t>軽減基準用
給与所得金額</t>
    <rPh sb="0" eb="2">
      <t>ケイゲン</t>
    </rPh>
    <rPh sb="2" eb="4">
      <t>キジュン</t>
    </rPh>
    <rPh sb="4" eb="5">
      <t>ヨウ</t>
    </rPh>
    <rPh sb="6" eb="8">
      <t>キュウヨ</t>
    </rPh>
    <rPh sb="8" eb="10">
      <t>ショトク</t>
    </rPh>
    <rPh sb="10" eb="12">
      <t>キンガク</t>
    </rPh>
    <phoneticPr fontId="1"/>
  </si>
  <si>
    <t>（選択式）</t>
    <phoneticPr fontId="1"/>
  </si>
  <si>
    <t xml:space="preserve">
国保加入</t>
    <rPh sb="1" eb="3">
      <t>コクホ</t>
    </rPh>
    <rPh sb="3" eb="5">
      <t>カニュウ</t>
    </rPh>
    <phoneticPr fontId="1"/>
  </si>
  <si>
    <t xml:space="preserve">
年齢</t>
    <rPh sb="1" eb="3">
      <t>ネンレイ</t>
    </rPh>
    <phoneticPr fontId="1"/>
  </si>
  <si>
    <t>※2　総所得金額等とは、総所得金額及び申告分離課税の所得（山林所得、特別控除後の土地建物等に係る譲渡所得、株式譲渡・配当・先物所得等）の合計額をいいます。</t>
    <rPh sb="12" eb="15">
      <t>ソウショトク</t>
    </rPh>
    <phoneticPr fontId="1"/>
  </si>
  <si>
    <r>
      <t xml:space="preserve">非自発的
失業者
</t>
    </r>
    <r>
      <rPr>
        <sz val="8"/>
        <rFont val="ＭＳ Ｐゴシック"/>
        <family val="3"/>
        <charset val="128"/>
        <scheme val="minor"/>
      </rPr>
      <t>（※1）</t>
    </r>
    <rPh sb="0" eb="1">
      <t>ヒ</t>
    </rPh>
    <rPh sb="1" eb="4">
      <t>ジハツテキ</t>
    </rPh>
    <rPh sb="5" eb="8">
      <t>シツギョウシャ</t>
    </rPh>
    <phoneticPr fontId="1"/>
  </si>
  <si>
    <r>
      <t xml:space="preserve">
総所得
金額等
</t>
    </r>
    <r>
      <rPr>
        <sz val="8"/>
        <rFont val="ＭＳ Ｐゴシック"/>
        <family val="3"/>
        <charset val="128"/>
        <scheme val="minor"/>
      </rPr>
      <t>（※2）</t>
    </r>
    <phoneticPr fontId="1"/>
  </si>
  <si>
    <t>※1　非自発的失業者とは、雇用保険受給資格者証の離職理由が １１，１２，２１，２２，２３，３１，３２，３３，３４ に該当する６５歳未満の方をいいます。</t>
    <rPh sb="3" eb="10">
      <t>ヒジハツテキシツギョウシャ</t>
    </rPh>
    <rPh sb="68" eb="69">
      <t>カタ</t>
    </rPh>
    <phoneticPr fontId="1"/>
  </si>
  <si>
    <t>　　　　　※端数処理等の関係で【個人別賦課明細】の合計額と
　　　　　　　一致しない場合があります。
　　　　　※年度途中で４０歳、６５歳、７５歳になる方は、
               試算結果と異なる場合があります。</t>
    <rPh sb="16" eb="18">
      <t>コジン</t>
    </rPh>
    <rPh sb="18" eb="19">
      <t>ベツ</t>
    </rPh>
    <rPh sb="19" eb="21">
      <t>フカ</t>
    </rPh>
    <rPh sb="21" eb="23">
      <t>メイサイ</t>
    </rPh>
    <rPh sb="25" eb="27">
      <t>ゴウケイ</t>
    </rPh>
    <rPh sb="27" eb="28">
      <t>ガク</t>
    </rPh>
    <rPh sb="73" eb="74">
      <t>サイ</t>
    </rPh>
    <rPh sb="96" eb="98">
      <t>シサン</t>
    </rPh>
    <rPh sb="98" eb="100">
      <t>ケッカ</t>
    </rPh>
    <phoneticPr fontId="1"/>
  </si>
  <si>
    <t xml:space="preserve">        非自発的失業者欄で「該当する」を選択した場合、総所得金額等及び軽減基準所得金額は、給与所得金額（専従者給与収入金額は除く。）を３０％に軽減した後の額を表示しています。</t>
    <rPh sb="14" eb="15">
      <t>シャ</t>
    </rPh>
    <rPh sb="15" eb="16">
      <t>ラン</t>
    </rPh>
    <rPh sb="18" eb="20">
      <t>ガイトウ</t>
    </rPh>
    <rPh sb="24" eb="26">
      <t>センタク</t>
    </rPh>
    <rPh sb="28" eb="30">
      <t>バアイ</t>
    </rPh>
    <rPh sb="31" eb="36">
      <t>ソウショトクキンガク</t>
    </rPh>
    <rPh sb="36" eb="37">
      <t>トウ</t>
    </rPh>
    <rPh sb="37" eb="38">
      <t>オヨ</t>
    </rPh>
    <rPh sb="39" eb="41">
      <t>ケイゲン</t>
    </rPh>
    <rPh sb="41" eb="43">
      <t>キジュン</t>
    </rPh>
    <rPh sb="43" eb="45">
      <t>ショトク</t>
    </rPh>
    <rPh sb="45" eb="47">
      <t>キンガク</t>
    </rPh>
    <rPh sb="56" eb="59">
      <t>センジュウシャ</t>
    </rPh>
    <rPh sb="59" eb="63">
      <t>キュウヨシュウニュウ</t>
    </rPh>
    <rPh sb="63" eb="65">
      <t>キンガク</t>
    </rPh>
    <rPh sb="66" eb="67">
      <t>ノゾ</t>
    </rPh>
    <phoneticPr fontId="1"/>
  </si>
  <si>
    <t>作成</t>
    <rPh sb="0" eb="2">
      <t>サクセイ</t>
    </rPh>
    <phoneticPr fontId="1"/>
  </si>
  <si>
    <t>　　　43万円＋（給与所得者等の数-1）×10万円</t>
    <rPh sb="5" eb="7">
      <t>マンエン</t>
    </rPh>
    <rPh sb="9" eb="11">
      <t>キュウヨ</t>
    </rPh>
    <rPh sb="11" eb="13">
      <t>ショトク</t>
    </rPh>
    <rPh sb="13" eb="14">
      <t>シャ</t>
    </rPh>
    <rPh sb="14" eb="15">
      <t>トウ</t>
    </rPh>
    <rPh sb="16" eb="17">
      <t>カズ</t>
    </rPh>
    <rPh sb="23" eb="25">
      <t>マンエン</t>
    </rPh>
    <phoneticPr fontId="1"/>
  </si>
  <si>
    <t>令和６年４月～令和７年３月分</t>
    <phoneticPr fontId="1"/>
  </si>
  <si>
    <t>【令和６年度の税率等（予定）】</t>
    <rPh sb="11" eb="13">
      <t>ヨテイ</t>
    </rPh>
    <phoneticPr fontId="1"/>
  </si>
  <si>
    <t>令和６年度　国民健康保険税額試算結果</t>
    <rPh sb="0" eb="2">
      <t>レイワ</t>
    </rPh>
    <rPh sb="3" eb="5">
      <t>ネンド</t>
    </rPh>
    <rPh sb="6" eb="13">
      <t>コクミンケンコウホケンゼイ</t>
    </rPh>
    <rPh sb="13" eb="14">
      <t>ガク</t>
    </rPh>
    <rPh sb="14" eb="16">
      <t>シサン</t>
    </rPh>
    <rPh sb="16" eb="18">
      <t>ケッカ</t>
    </rPh>
    <phoneticPr fontId="1"/>
  </si>
  <si>
    <t>【世帯主及び国保加入者の所得状況等（令和５年中）】</t>
    <rPh sb="12" eb="14">
      <t>ショトク</t>
    </rPh>
    <rPh sb="18" eb="20">
      <t>レイワ</t>
    </rPh>
    <rPh sb="21" eb="22">
      <t>ネン</t>
    </rPh>
    <rPh sb="22" eb="23">
      <t>チュウ</t>
    </rPh>
    <phoneticPr fontId="1"/>
  </si>
  <si>
    <t>　□　試算には、令和５年中の所得金額のわかるもの（確定申告書の控え、源泉徴収票等）が必要です。</t>
    <phoneticPr fontId="1"/>
  </si>
  <si>
    <t>　（賦課限度額は、</t>
    <rPh sb="2" eb="4">
      <t>フカ</t>
    </rPh>
    <rPh sb="4" eb="6">
      <t>ゲンド</t>
    </rPh>
    <rPh sb="6" eb="7">
      <t>ガク</t>
    </rPh>
    <phoneticPr fontId="1"/>
  </si>
  <si>
    <t>円/年）</t>
    <rPh sb="0" eb="1">
      <t>エン</t>
    </rPh>
    <phoneticPr fontId="1"/>
  </si>
  <si>
    <t>生年月日が
S34.1.2以降</t>
    <rPh sb="0" eb="2">
      <t>セイネン</t>
    </rPh>
    <rPh sb="2" eb="4">
      <t>ガッピ</t>
    </rPh>
    <rPh sb="13" eb="15">
      <t>イコウ</t>
    </rPh>
    <phoneticPr fontId="1"/>
  </si>
  <si>
    <t>生年月日が
S34.1.1以前</t>
    <rPh sb="0" eb="4">
      <t>セイネンガッピ</t>
    </rPh>
    <rPh sb="13" eb="15">
      <t>イゼン</t>
    </rPh>
    <phoneticPr fontId="1"/>
  </si>
  <si>
    <t>　□　【世帯主及び国保加入者の所得状況等（令和５年中）】の水色セルに必要事項等を入力してください。</t>
    <rPh sb="21" eb="23">
      <t>レイワ</t>
    </rPh>
    <rPh sb="24" eb="25">
      <t>ネン</t>
    </rPh>
    <rPh sb="25" eb="26">
      <t>チュウ</t>
    </rPh>
    <phoneticPr fontId="1"/>
  </si>
  <si>
    <t>40～64歳</t>
  </si>
  <si>
    <t>加入しない</t>
  </si>
  <si>
    <t>65歳以上</t>
  </si>
  <si>
    <t>就学児～39歳</t>
  </si>
  <si>
    <t>未就学児</t>
  </si>
  <si>
    <t>　　　43万円＋（給与所得者等の数-1）×10万円 ＋ （被保険者数×29万5千円）</t>
    <rPh sb="39" eb="40">
      <t>セン</t>
    </rPh>
    <phoneticPr fontId="1"/>
  </si>
  <si>
    <t>　　　43万円＋（給与所得者等の数-1）×10万円 ＋ （被保険者数×54万5千円）</t>
    <rPh sb="39" eb="40">
      <t>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</si>
</sst>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人&quot;"/>
    <numFmt numFmtId="177" formatCode="[$-411]ggge&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b/>
      <sz val="12"/>
      <name val="ＭＳ Ｐゴシック"/>
      <family val="3"/>
      <charset val="128"/>
      <scheme val="minor"/>
    </font>
    <font>
      <sz val="12"/>
      <name val="ＭＳ ゴシック"/>
      <family val="3"/>
      <charset val="128"/>
    </font>
    <font>
      <b/>
      <sz val="16"/>
      <name val="ＭＳ ゴシック"/>
      <family val="3"/>
      <charset val="128"/>
    </font>
    <font>
      <b/>
      <sz val="16"/>
      <name val="ＭＳ Ｐゴシック"/>
      <family val="3"/>
      <charset val="128"/>
    </font>
    <font>
      <sz val="10"/>
      <name val="ＭＳ Ｐゴシック"/>
      <family val="3"/>
      <charset val="128"/>
    </font>
    <font>
      <sz val="9"/>
      <name val="ＭＳ Ｐゴシック"/>
      <family val="3"/>
      <charset val="128"/>
      <scheme val="minor"/>
    </font>
    <font>
      <b/>
      <sz val="10"/>
      <name val="ＭＳ Ｐゴシック"/>
      <family val="3"/>
      <charset val="128"/>
      <scheme val="minor"/>
    </font>
    <font>
      <sz val="16"/>
      <name val="ＭＳ Ｐゴシック"/>
      <family val="3"/>
      <charset val="128"/>
      <scheme val="minor"/>
    </font>
    <font>
      <b/>
      <sz val="12"/>
      <color rgb="FF000000"/>
      <name val="ＭＳ Ｐゴシック"/>
      <family val="3"/>
      <charset val="128"/>
    </font>
    <font>
      <sz val="26"/>
      <name val="ＭＳ Ｐゴシック"/>
      <family val="3"/>
      <charset val="128"/>
      <scheme val="minor"/>
    </font>
    <font>
      <sz val="10"/>
      <color rgb="FFFF1E0D"/>
      <name val="ＭＳ Ｐゴシック"/>
      <family val="3"/>
      <charset val="128"/>
      <scheme val="minor"/>
    </font>
    <font>
      <b/>
      <sz val="16"/>
      <color rgb="FFFF1E0D"/>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rgb="FFFFC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diagonal/>
    </border>
    <border>
      <left/>
      <right/>
      <top style="medium">
        <color indexed="64"/>
      </top>
      <bottom/>
      <diagonal/>
    </border>
    <border>
      <left/>
      <right/>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3" fillId="0" borderId="0" xfId="0" applyFont="1" applyAlignment="1" applyProtection="1">
      <alignment vertical="center" shrinkToFit="1"/>
      <protection hidden="1"/>
    </xf>
    <xf numFmtId="0" fontId="3" fillId="0" borderId="0" xfId="0" applyFont="1" applyFill="1" applyBorder="1" applyAlignment="1" applyProtection="1">
      <alignment vertical="center" shrinkToFit="1"/>
      <protection hidden="1"/>
    </xf>
    <xf numFmtId="176" fontId="3" fillId="0" borderId="0" xfId="0" applyNumberFormat="1"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8" xfId="0" applyFont="1" applyBorder="1" applyAlignment="1" applyProtection="1">
      <alignment vertical="center" shrinkToFit="1"/>
      <protection hidden="1"/>
    </xf>
    <xf numFmtId="0" fontId="3" fillId="2" borderId="14"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38" fontId="3" fillId="0" borderId="17" xfId="1" applyFont="1" applyFill="1" applyBorder="1" applyAlignment="1" applyProtection="1">
      <alignment vertical="center" shrinkToFit="1"/>
      <protection hidden="1"/>
    </xf>
    <xf numFmtId="38" fontId="3" fillId="0" borderId="15" xfId="1" applyFont="1" applyFill="1" applyBorder="1" applyAlignment="1" applyProtection="1">
      <alignment vertical="center" shrinkToFit="1"/>
      <protection hidden="1"/>
    </xf>
    <xf numFmtId="38" fontId="3" fillId="0" borderId="1" xfId="1" applyFont="1" applyBorder="1" applyAlignment="1" applyProtection="1">
      <alignment horizontal="center" vertical="center" shrinkToFit="1"/>
      <protection hidden="1"/>
    </xf>
    <xf numFmtId="0" fontId="3" fillId="0" borderId="5" xfId="0" applyFont="1" applyBorder="1" applyAlignment="1" applyProtection="1">
      <alignment vertical="center" shrinkToFit="1"/>
      <protection hidden="1"/>
    </xf>
    <xf numFmtId="0" fontId="3" fillId="0" borderId="2" xfId="0" applyFont="1" applyBorder="1" applyAlignment="1" applyProtection="1">
      <alignment vertical="center" shrinkToFit="1"/>
      <protection hidden="1"/>
    </xf>
    <xf numFmtId="38" fontId="3" fillId="0" borderId="0" xfId="1" applyFont="1" applyFill="1" applyBorder="1" applyAlignment="1" applyProtection="1">
      <alignment vertical="center" shrinkToFit="1"/>
      <protection hidden="1"/>
    </xf>
    <xf numFmtId="38" fontId="3" fillId="0" borderId="0" xfId="1" applyFont="1" applyBorder="1" applyAlignment="1" applyProtection="1">
      <alignment vertical="center" shrinkToFit="1"/>
      <protection hidden="1"/>
    </xf>
    <xf numFmtId="0" fontId="3" fillId="0" borderId="2" xfId="0" applyFont="1" applyFill="1" applyBorder="1" applyAlignment="1" applyProtection="1">
      <alignment vertical="center" shrinkToFit="1"/>
      <protection hidden="1"/>
    </xf>
    <xf numFmtId="0" fontId="3" fillId="0" borderId="5" xfId="0" applyFont="1" applyFill="1" applyBorder="1" applyAlignment="1" applyProtection="1">
      <alignment vertical="center" shrinkToFit="1"/>
      <protection hidden="1"/>
    </xf>
    <xf numFmtId="176" fontId="3" fillId="0" borderId="0" xfId="0" applyNumberFormat="1" applyFont="1" applyBorder="1" applyAlignment="1" applyProtection="1">
      <alignment horizontal="right" vertical="center" shrinkToFit="1"/>
      <protection hidden="1"/>
    </xf>
    <xf numFmtId="0" fontId="3" fillId="0" borderId="0" xfId="0" applyFont="1" applyAlignment="1" applyProtection="1">
      <alignment horizontal="right" vertical="center" shrinkToFit="1"/>
      <protection hidden="1"/>
    </xf>
    <xf numFmtId="0" fontId="3" fillId="0" borderId="0" xfId="0" applyFont="1" applyBorder="1" applyAlignment="1" applyProtection="1">
      <alignment horizontal="right" vertical="center" shrinkToFit="1"/>
      <protection hidden="1"/>
    </xf>
    <xf numFmtId="0" fontId="3" fillId="0" borderId="0" xfId="0" applyFont="1" applyAlignment="1" applyProtection="1">
      <alignment horizontal="center" vertical="center" shrinkToFit="1"/>
      <protection hidden="1"/>
    </xf>
    <xf numFmtId="0" fontId="3" fillId="3" borderId="10" xfId="0" applyFont="1" applyFill="1" applyBorder="1" applyAlignment="1" applyProtection="1">
      <alignment vertical="center" shrinkToFit="1"/>
      <protection hidden="1"/>
    </xf>
    <xf numFmtId="0" fontId="3" fillId="3" borderId="12" xfId="0" applyFont="1" applyFill="1" applyBorder="1" applyAlignment="1" applyProtection="1">
      <alignment vertical="center" shrinkToFit="1"/>
      <protection hidden="1"/>
    </xf>
    <xf numFmtId="0" fontId="3" fillId="0" borderId="11" xfId="0" applyFont="1" applyFill="1" applyBorder="1" applyAlignment="1" applyProtection="1">
      <alignment vertical="center" shrinkToFit="1"/>
      <protection hidden="1"/>
    </xf>
    <xf numFmtId="0" fontId="3" fillId="0" borderId="10" xfId="0" applyFont="1" applyFill="1" applyBorder="1" applyAlignment="1" applyProtection="1">
      <alignment vertical="center" shrinkToFit="1"/>
      <protection hidden="1"/>
    </xf>
    <xf numFmtId="0" fontId="3" fillId="0" borderId="12" xfId="0" applyFont="1" applyFill="1" applyBorder="1" applyAlignment="1" applyProtection="1">
      <alignment vertical="center" shrinkToFit="1"/>
      <protection hidden="1"/>
    </xf>
    <xf numFmtId="0" fontId="3" fillId="0" borderId="0" xfId="0" applyFont="1" applyBorder="1" applyAlignment="1" applyProtection="1">
      <alignment horizontal="right" shrinkToFit="1"/>
      <protection hidden="1"/>
    </xf>
    <xf numFmtId="0" fontId="5" fillId="0" borderId="0" xfId="0" applyFont="1" applyBorder="1" applyAlignment="1" applyProtection="1">
      <alignment shrinkToFit="1"/>
      <protection hidden="1"/>
    </xf>
    <xf numFmtId="0" fontId="5" fillId="0" borderId="0" xfId="0" applyFont="1" applyBorder="1" applyAlignment="1" applyProtection="1">
      <alignment horizontal="left" shrinkToFit="1"/>
      <protection hidden="1"/>
    </xf>
    <xf numFmtId="0" fontId="3" fillId="0" borderId="1" xfId="0" applyFont="1" applyBorder="1" applyAlignment="1" applyProtection="1">
      <alignment vertical="center" shrinkToFit="1"/>
      <protection hidden="1"/>
    </xf>
    <xf numFmtId="0" fontId="3" fillId="0" borderId="39" xfId="0" applyFont="1" applyFill="1" applyBorder="1" applyAlignment="1" applyProtection="1">
      <alignment vertical="center" shrinkToFit="1"/>
      <protection hidden="1"/>
    </xf>
    <xf numFmtId="0" fontId="3" fillId="0" borderId="40" xfId="0" applyFont="1" applyBorder="1" applyAlignment="1" applyProtection="1">
      <alignment vertical="center" shrinkToFit="1"/>
      <protection hidden="1"/>
    </xf>
    <xf numFmtId="0" fontId="3" fillId="0" borderId="39" xfId="0" applyFont="1" applyBorder="1" applyAlignment="1" applyProtection="1">
      <alignment vertical="center" shrinkToFit="1"/>
      <protection hidden="1"/>
    </xf>
    <xf numFmtId="0" fontId="3" fillId="0" borderId="40" xfId="0" applyFont="1" applyFill="1" applyBorder="1" applyAlignment="1" applyProtection="1">
      <alignment vertical="center" shrinkToFit="1"/>
      <protection hidden="1"/>
    </xf>
    <xf numFmtId="0" fontId="3" fillId="0" borderId="41" xfId="0" applyFont="1" applyBorder="1" applyAlignment="1" applyProtection="1">
      <alignment vertical="center" shrinkToFit="1"/>
      <protection hidden="1"/>
    </xf>
    <xf numFmtId="0" fontId="3" fillId="0" borderId="42" xfId="0" applyFont="1" applyBorder="1" applyAlignment="1" applyProtection="1">
      <alignment vertical="center" shrinkToFit="1"/>
      <protection hidden="1"/>
    </xf>
    <xf numFmtId="0" fontId="3" fillId="0" borderId="43" xfId="0" applyFont="1" applyBorder="1" applyAlignment="1" applyProtection="1">
      <alignment vertical="center" shrinkToFit="1"/>
      <protection hidden="1"/>
    </xf>
    <xf numFmtId="0" fontId="3" fillId="0" borderId="1" xfId="0" applyFont="1" applyBorder="1" applyAlignment="1" applyProtection="1">
      <alignment horizontal="center" vertical="center" shrinkToFit="1"/>
      <protection hidden="1"/>
    </xf>
    <xf numFmtId="38" fontId="3" fillId="0" borderId="1" xfId="1" applyFont="1" applyBorder="1" applyAlignment="1" applyProtection="1">
      <alignment horizontal="right" vertical="center" shrinkToFit="1"/>
      <protection hidden="1"/>
    </xf>
    <xf numFmtId="38" fontId="3" fillId="0" borderId="13" xfId="1" applyFont="1" applyBorder="1" applyAlignment="1" applyProtection="1">
      <alignment horizontal="right" vertical="center" shrinkToFit="1"/>
      <protection hidden="1"/>
    </xf>
    <xf numFmtId="0" fontId="3" fillId="0" borderId="1" xfId="0" applyFont="1" applyFill="1" applyBorder="1" applyAlignment="1" applyProtection="1">
      <alignment horizontal="right" vertical="center" shrinkToFit="1"/>
      <protection hidden="1"/>
    </xf>
    <xf numFmtId="0" fontId="3" fillId="0" borderId="9" xfId="0" applyFont="1" applyBorder="1" applyAlignment="1" applyProtection="1">
      <alignment horizontal="right" vertical="center" shrinkToFit="1"/>
      <protection hidden="1"/>
    </xf>
    <xf numFmtId="0" fontId="3" fillId="0" borderId="44" xfId="0" applyFont="1" applyFill="1" applyBorder="1" applyAlignment="1" applyProtection="1">
      <alignment horizontal="right" vertical="center" shrinkToFit="1"/>
      <protection hidden="1"/>
    </xf>
    <xf numFmtId="0" fontId="9" fillId="0" borderId="0" xfId="0" applyFont="1" applyAlignment="1" applyProtection="1">
      <alignment horizontal="center" vertical="center" wrapText="1" shrinkToFit="1"/>
      <protection hidden="1"/>
    </xf>
    <xf numFmtId="0" fontId="9" fillId="0" borderId="0" xfId="0" applyFont="1" applyAlignment="1" applyProtection="1">
      <alignment vertical="top" shrinkToFit="1"/>
      <protection hidden="1"/>
    </xf>
    <xf numFmtId="0" fontId="10" fillId="0" borderId="0" xfId="0" applyFont="1" applyAlignment="1" applyProtection="1">
      <alignment vertical="center" shrinkToFit="1"/>
      <protection hidden="1"/>
    </xf>
    <xf numFmtId="0" fontId="3" fillId="0" borderId="45" xfId="0" applyFont="1" applyFill="1" applyBorder="1" applyAlignment="1" applyProtection="1">
      <alignment horizontal="center" vertical="center" shrinkToFit="1"/>
      <protection hidden="1"/>
    </xf>
    <xf numFmtId="38" fontId="3" fillId="0" borderId="1" xfId="1" applyFont="1" applyFill="1" applyBorder="1" applyAlignment="1" applyProtection="1">
      <alignment vertical="center" shrinkToFit="1"/>
      <protection hidden="1"/>
    </xf>
    <xf numFmtId="38" fontId="3" fillId="0" borderId="46" xfId="1" applyFont="1" applyBorder="1" applyAlignment="1" applyProtection="1">
      <alignment vertical="center" shrinkToFit="1"/>
      <protection hidden="1"/>
    </xf>
    <xf numFmtId="38" fontId="3" fillId="0" borderId="47" xfId="1" applyFont="1" applyBorder="1" applyAlignment="1" applyProtection="1">
      <alignment vertical="center" shrinkToFit="1"/>
      <protection hidden="1"/>
    </xf>
    <xf numFmtId="38" fontId="3" fillId="0" borderId="1" xfId="1" applyFont="1" applyFill="1" applyBorder="1" applyAlignment="1" applyProtection="1">
      <alignment horizontal="right" vertical="center" shrinkToFit="1"/>
      <protection hidden="1"/>
    </xf>
    <xf numFmtId="38" fontId="3" fillId="0" borderId="44" xfId="1" applyFont="1" applyFill="1" applyBorder="1" applyAlignment="1" applyProtection="1">
      <alignment horizontal="right" vertical="center" shrinkToFit="1"/>
      <protection hidden="1"/>
    </xf>
    <xf numFmtId="38" fontId="3" fillId="0" borderId="9" xfId="1" applyFont="1" applyBorder="1" applyAlignment="1" applyProtection="1">
      <alignment horizontal="right" vertical="center" shrinkToFit="1"/>
      <protection hidden="1"/>
    </xf>
    <xf numFmtId="38" fontId="3" fillId="0" borderId="4" xfId="1" applyFont="1" applyFill="1" applyBorder="1" applyAlignment="1" applyProtection="1">
      <alignment vertical="center" shrinkToFit="1"/>
      <protection hidden="1"/>
    </xf>
    <xf numFmtId="0" fontId="3" fillId="3" borderId="3" xfId="0" applyFont="1" applyFill="1" applyBorder="1" applyAlignment="1" applyProtection="1">
      <alignment horizontal="center" vertical="center" wrapText="1" shrinkToFit="1"/>
      <protection hidden="1"/>
    </xf>
    <xf numFmtId="0" fontId="4" fillId="0" borderId="0" xfId="0" applyFont="1" applyBorder="1" applyAlignment="1" applyProtection="1">
      <alignment vertical="center" shrinkToFit="1"/>
      <protection hidden="1"/>
    </xf>
    <xf numFmtId="38" fontId="3" fillId="0" borderId="3" xfId="1" applyFont="1" applyFill="1" applyBorder="1" applyAlignment="1" applyProtection="1">
      <alignment vertical="center" shrinkToFit="1"/>
      <protection hidden="1"/>
    </xf>
    <xf numFmtId="0" fontId="3" fillId="0" borderId="0" xfId="0" applyFont="1" applyBorder="1" applyAlignment="1" applyProtection="1">
      <alignment vertical="center" wrapText="1" shrinkToFit="1"/>
      <protection hidden="1"/>
    </xf>
    <xf numFmtId="0" fontId="12" fillId="3" borderId="9" xfId="0" applyFont="1" applyFill="1" applyBorder="1" applyAlignment="1" applyProtection="1">
      <alignment horizontal="center" vertical="center" shrinkToFit="1"/>
      <protection hidden="1"/>
    </xf>
    <xf numFmtId="0" fontId="13" fillId="0" borderId="0" xfId="0" applyFont="1" applyAlignment="1" applyProtection="1">
      <alignment vertical="center" shrinkToFit="1"/>
      <protection hidden="1"/>
    </xf>
    <xf numFmtId="0" fontId="12" fillId="3" borderId="8" xfId="0" applyFont="1" applyFill="1" applyBorder="1" applyAlignment="1" applyProtection="1">
      <alignment horizontal="center" vertical="center" shrinkToFit="1"/>
      <protection hidden="1"/>
    </xf>
    <xf numFmtId="0" fontId="12" fillId="3" borderId="17" xfId="0" applyFont="1" applyFill="1" applyBorder="1" applyAlignment="1" applyProtection="1">
      <alignment horizontal="center" vertical="center" shrinkToFit="1"/>
      <protection hidden="1"/>
    </xf>
    <xf numFmtId="0" fontId="15" fillId="0" borderId="0" xfId="0" applyFont="1" applyAlignment="1" applyProtection="1">
      <alignment vertical="center" shrinkToFit="1"/>
      <protection hidden="1"/>
    </xf>
    <xf numFmtId="38" fontId="16" fillId="0" borderId="1" xfId="1" applyFont="1" applyBorder="1" applyAlignment="1" applyProtection="1">
      <alignment horizontal="right" vertical="center" shrinkToFit="1"/>
      <protection hidden="1"/>
    </xf>
    <xf numFmtId="38" fontId="3" fillId="0" borderId="57" xfId="1" applyFont="1" applyFill="1" applyBorder="1" applyAlignment="1" applyProtection="1">
      <alignment vertical="center" shrinkToFit="1"/>
      <protection hidden="1"/>
    </xf>
    <xf numFmtId="38" fontId="3" fillId="0" borderId="6" xfId="1" applyFont="1" applyFill="1" applyBorder="1" applyAlignment="1" applyProtection="1">
      <alignment vertical="center" shrinkToFit="1"/>
      <protection hidden="1"/>
    </xf>
    <xf numFmtId="38" fontId="3" fillId="0" borderId="0" xfId="0" applyNumberFormat="1" applyFont="1" applyBorder="1" applyAlignment="1" applyProtection="1">
      <alignment vertical="center" shrinkToFit="1"/>
      <protection hidden="1"/>
    </xf>
    <xf numFmtId="0" fontId="3" fillId="3" borderId="9" xfId="0" applyFont="1" applyFill="1" applyBorder="1" applyAlignment="1" applyProtection="1">
      <alignment horizontal="center" vertical="center" shrinkToFit="1"/>
      <protection hidden="1"/>
    </xf>
    <xf numFmtId="0" fontId="3" fillId="0" borderId="0" xfId="0" applyFont="1" applyBorder="1" applyAlignment="1" applyProtection="1">
      <alignment horizontal="left" vertical="center" shrinkToFit="1"/>
      <protection hidden="1"/>
    </xf>
    <xf numFmtId="0" fontId="3" fillId="0" borderId="0" xfId="0" applyFont="1" applyBorder="1" applyAlignment="1" applyProtection="1">
      <alignment vertical="center" shrinkToFit="1"/>
      <protection hidden="1"/>
    </xf>
    <xf numFmtId="0" fontId="3" fillId="3" borderId="1" xfId="0" applyFont="1" applyFill="1" applyBorder="1" applyAlignment="1" applyProtection="1">
      <alignment horizontal="center" vertical="center" shrinkToFit="1"/>
      <protection hidden="1"/>
    </xf>
    <xf numFmtId="38" fontId="3" fillId="0" borderId="1" xfId="1" applyFont="1" applyBorder="1" applyAlignment="1" applyProtection="1">
      <alignment vertical="center" shrinkToFit="1"/>
      <protection hidden="1"/>
    </xf>
    <xf numFmtId="38" fontId="3" fillId="2" borderId="9" xfId="1" applyFont="1" applyFill="1" applyBorder="1" applyAlignment="1" applyProtection="1">
      <alignment vertical="center" shrinkToFit="1"/>
      <protection locked="0" hidden="1"/>
    </xf>
    <xf numFmtId="38" fontId="3" fillId="2" borderId="6" xfId="1" applyFont="1" applyFill="1" applyBorder="1" applyAlignment="1" applyProtection="1">
      <alignment vertical="center" shrinkToFit="1"/>
      <protection locked="0" hidden="1"/>
    </xf>
    <xf numFmtId="38" fontId="3" fillId="2" borderId="14" xfId="1" applyFont="1" applyFill="1" applyBorder="1" applyAlignment="1" applyProtection="1">
      <alignment vertical="center" shrinkToFit="1"/>
      <protection locked="0" hidden="1"/>
    </xf>
    <xf numFmtId="38" fontId="3" fillId="2" borderId="18" xfId="1" applyFont="1" applyFill="1" applyBorder="1" applyAlignment="1" applyProtection="1">
      <alignment vertical="center" shrinkToFit="1"/>
      <protection locked="0" hidden="1"/>
    </xf>
    <xf numFmtId="38" fontId="3" fillId="2" borderId="20" xfId="1" applyFont="1" applyFill="1" applyBorder="1" applyAlignment="1" applyProtection="1">
      <alignment vertical="center" shrinkToFit="1"/>
      <protection locked="0" hidden="1"/>
    </xf>
    <xf numFmtId="38" fontId="3" fillId="2" borderId="16" xfId="1" applyFont="1" applyFill="1" applyBorder="1" applyAlignment="1" applyProtection="1">
      <alignment vertical="center" shrinkToFit="1"/>
      <protection locked="0" hidden="1"/>
    </xf>
    <xf numFmtId="38" fontId="3" fillId="2" borderId="1" xfId="1" applyFont="1" applyFill="1" applyBorder="1" applyAlignment="1" applyProtection="1">
      <alignment vertical="center" shrinkToFit="1"/>
      <protection locked="0" hidden="1"/>
    </xf>
    <xf numFmtId="38" fontId="3" fillId="2" borderId="15" xfId="1" applyFont="1" applyFill="1" applyBorder="1" applyAlignment="1" applyProtection="1">
      <alignment vertical="center" shrinkToFit="1"/>
      <protection locked="0" hidden="1"/>
    </xf>
    <xf numFmtId="38" fontId="3" fillId="2" borderId="51" xfId="1" applyFont="1" applyFill="1" applyBorder="1" applyAlignment="1" applyProtection="1">
      <alignment vertical="center" shrinkToFit="1"/>
      <protection locked="0" hidden="1"/>
    </xf>
    <xf numFmtId="0" fontId="3" fillId="3" borderId="9" xfId="0" applyFont="1" applyFill="1" applyBorder="1" applyAlignment="1" applyProtection="1">
      <alignment horizontal="center" vertical="center" shrinkToFit="1"/>
      <protection hidden="1"/>
    </xf>
    <xf numFmtId="0" fontId="3" fillId="0" borderId="0" xfId="0" applyFont="1" applyBorder="1" applyAlignment="1" applyProtection="1">
      <alignment horizontal="left" vertical="center" shrinkToFit="1"/>
      <protection hidden="1"/>
    </xf>
    <xf numFmtId="0" fontId="3" fillId="0" borderId="0" xfId="0" applyFont="1" applyBorder="1" applyAlignment="1" applyProtection="1">
      <alignment vertical="center" shrinkToFit="1"/>
      <protection hidden="1"/>
    </xf>
    <xf numFmtId="0" fontId="3" fillId="3" borderId="1" xfId="0" applyFont="1" applyFill="1" applyBorder="1" applyAlignment="1" applyProtection="1">
      <alignment horizontal="center" vertical="center" shrinkToFit="1"/>
      <protection hidden="1"/>
    </xf>
    <xf numFmtId="38" fontId="3" fillId="0" borderId="1" xfId="1" applyFont="1" applyBorder="1" applyAlignment="1" applyProtection="1">
      <alignment vertical="center" shrinkToFit="1"/>
      <protection hidden="1"/>
    </xf>
    <xf numFmtId="177" fontId="13" fillId="0" borderId="0" xfId="0" applyNumberFormat="1" applyFont="1" applyAlignment="1" applyProtection="1">
      <alignment horizontal="right" vertical="center" shrinkToFit="1"/>
      <protection hidden="1"/>
    </xf>
    <xf numFmtId="38" fontId="3" fillId="0" borderId="1" xfId="1" applyFont="1" applyBorder="1" applyAlignment="1" applyProtection="1">
      <alignment vertical="center" shrinkToFit="1"/>
      <protection hidden="1"/>
    </xf>
    <xf numFmtId="0" fontId="3" fillId="3" borderId="11" xfId="0" applyFont="1" applyFill="1" applyBorder="1" applyAlignment="1" applyProtection="1">
      <alignment horizontal="center" vertical="center" shrinkToFit="1"/>
      <protection hidden="1"/>
    </xf>
    <xf numFmtId="0" fontId="3" fillId="3" borderId="6" xfId="0" applyFont="1" applyFill="1" applyBorder="1" applyAlignment="1" applyProtection="1">
      <alignment horizontal="center" vertical="center" shrinkToFit="1"/>
      <protection hidden="1"/>
    </xf>
    <xf numFmtId="0" fontId="3" fillId="0" borderId="10" xfId="0" applyFont="1" applyBorder="1" applyAlignment="1" applyProtection="1">
      <alignment horizontal="left" vertical="center" shrinkToFit="1"/>
      <protection hidden="1"/>
    </xf>
    <xf numFmtId="38" fontId="4" fillId="0" borderId="4" xfId="1" applyFont="1" applyBorder="1" applyAlignment="1" applyProtection="1">
      <alignment horizontal="center" vertical="center" shrinkToFit="1"/>
      <protection hidden="1"/>
    </xf>
    <xf numFmtId="38" fontId="4" fillId="0" borderId="33" xfId="1" applyFont="1" applyBorder="1" applyAlignment="1" applyProtection="1">
      <alignment horizontal="center" vertical="center" shrinkToFit="1"/>
      <protection hidden="1"/>
    </xf>
    <xf numFmtId="38" fontId="4" fillId="0" borderId="3" xfId="1" applyFont="1" applyBorder="1" applyAlignment="1" applyProtection="1">
      <alignment horizontal="center" vertical="center" shrinkToFit="1"/>
      <protection hidden="1"/>
    </xf>
    <xf numFmtId="0" fontId="3" fillId="0" borderId="0" xfId="0" applyFont="1" applyBorder="1" applyAlignment="1" applyProtection="1">
      <alignment horizontal="left" vertical="center" wrapText="1" shrinkToFit="1"/>
      <protection hidden="1"/>
    </xf>
    <xf numFmtId="0" fontId="3" fillId="3" borderId="1" xfId="0" applyFont="1" applyFill="1" applyBorder="1" applyAlignment="1" applyProtection="1">
      <alignment horizontal="center" vertical="center" wrapText="1" shrinkToFit="1"/>
      <protection hidden="1"/>
    </xf>
    <xf numFmtId="0" fontId="3" fillId="0" borderId="0" xfId="0" applyFont="1" applyBorder="1" applyAlignment="1" applyProtection="1">
      <alignment horizontal="left" shrinkToFit="1"/>
      <protection hidden="1"/>
    </xf>
    <xf numFmtId="0" fontId="7" fillId="3" borderId="4" xfId="0" applyFont="1" applyFill="1" applyBorder="1" applyAlignment="1" applyProtection="1">
      <alignment horizontal="center" vertical="center" shrinkToFit="1"/>
      <protection hidden="1"/>
    </xf>
    <xf numFmtId="0" fontId="7" fillId="3" borderId="3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shrinkToFit="1"/>
      <protection hidden="1"/>
    </xf>
    <xf numFmtId="0" fontId="11" fillId="3" borderId="13" xfId="0" applyFont="1" applyFill="1" applyBorder="1" applyAlignment="1" applyProtection="1">
      <alignment horizontal="center" vertical="center" wrapText="1" shrinkToFit="1"/>
      <protection hidden="1"/>
    </xf>
    <xf numFmtId="0" fontId="11" fillId="3" borderId="9" xfId="0" applyFont="1" applyFill="1" applyBorder="1" applyAlignment="1" applyProtection="1">
      <alignment horizontal="center" vertical="center" shrinkToFit="1"/>
      <protection hidden="1"/>
    </xf>
    <xf numFmtId="38" fontId="17" fillId="0" borderId="21" xfId="0" applyNumberFormat="1" applyFont="1" applyBorder="1" applyAlignment="1" applyProtection="1">
      <alignment horizontal="center" vertical="center" shrinkToFit="1"/>
      <protection hidden="1"/>
    </xf>
    <xf numFmtId="38" fontId="17" fillId="0" borderId="49" xfId="0" applyNumberFormat="1" applyFont="1" applyBorder="1" applyAlignment="1" applyProtection="1">
      <alignment horizontal="center" vertical="center" shrinkToFit="1"/>
      <protection hidden="1"/>
    </xf>
    <xf numFmtId="38" fontId="17" fillId="0" borderId="22" xfId="0" applyNumberFormat="1" applyFont="1" applyBorder="1" applyAlignment="1" applyProtection="1">
      <alignment horizontal="center" vertical="center" shrinkToFit="1"/>
      <protection hidden="1"/>
    </xf>
    <xf numFmtId="38" fontId="17" fillId="0" borderId="23" xfId="0" applyNumberFormat="1" applyFont="1" applyBorder="1" applyAlignment="1" applyProtection="1">
      <alignment horizontal="center" vertical="center" shrinkToFit="1"/>
      <protection hidden="1"/>
    </xf>
    <xf numFmtId="38" fontId="17" fillId="0" borderId="50" xfId="0" applyNumberFormat="1" applyFont="1" applyBorder="1" applyAlignment="1" applyProtection="1">
      <alignment horizontal="center" vertical="center" shrinkToFit="1"/>
      <protection hidden="1"/>
    </xf>
    <xf numFmtId="38" fontId="17" fillId="0" borderId="24" xfId="0" applyNumberFormat="1" applyFont="1" applyBorder="1" applyAlignment="1" applyProtection="1">
      <alignment horizontal="center" vertical="center" shrinkToFit="1"/>
      <protection hidden="1"/>
    </xf>
    <xf numFmtId="0" fontId="3" fillId="3" borderId="1"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6" fillId="0" borderId="0" xfId="0" applyFont="1" applyBorder="1" applyAlignment="1" applyProtection="1">
      <alignment horizontal="left" wrapText="1" shrinkToFit="1"/>
      <protection hidden="1"/>
    </xf>
    <xf numFmtId="0" fontId="6" fillId="0" borderId="0" xfId="0" applyFont="1" applyBorder="1" applyAlignment="1" applyProtection="1">
      <alignment horizontal="left" shrinkToFit="1"/>
      <protection hidden="1"/>
    </xf>
    <xf numFmtId="0" fontId="6" fillId="0" borderId="0" xfId="0" applyFont="1" applyBorder="1" applyAlignment="1" applyProtection="1">
      <alignment horizontal="left" vertical="center" shrinkToFit="1"/>
      <protection hidden="1"/>
    </xf>
    <xf numFmtId="0" fontId="4" fillId="0" borderId="28" xfId="0" applyFont="1" applyBorder="1" applyAlignment="1" applyProtection="1">
      <alignment horizontal="left" vertical="top" shrinkToFit="1"/>
      <protection hidden="1"/>
    </xf>
    <xf numFmtId="0" fontId="4" fillId="0" borderId="0" xfId="0" applyFont="1" applyBorder="1" applyAlignment="1" applyProtection="1">
      <alignment horizontal="left" vertical="top" shrinkToFit="1"/>
      <protection hidden="1"/>
    </xf>
    <xf numFmtId="0" fontId="4" fillId="0" borderId="29" xfId="0" applyFont="1" applyBorder="1" applyAlignment="1" applyProtection="1">
      <alignment horizontal="left" vertical="top" shrinkToFit="1"/>
      <protection hidden="1"/>
    </xf>
    <xf numFmtId="0" fontId="4" fillId="0" borderId="30" xfId="0" applyFont="1" applyBorder="1" applyAlignment="1" applyProtection="1">
      <alignment horizontal="left" vertical="top" shrinkToFit="1"/>
      <protection hidden="1"/>
    </xf>
    <xf numFmtId="0" fontId="4" fillId="0" borderId="31" xfId="0" applyFont="1" applyBorder="1" applyAlignment="1" applyProtection="1">
      <alignment horizontal="left" vertical="top" shrinkToFit="1"/>
      <protection hidden="1"/>
    </xf>
    <xf numFmtId="0" fontId="4" fillId="0" borderId="32" xfId="0" applyFont="1" applyBorder="1" applyAlignment="1" applyProtection="1">
      <alignment horizontal="left" vertical="top" shrinkToFit="1"/>
      <protection hidden="1"/>
    </xf>
    <xf numFmtId="0" fontId="3" fillId="0" borderId="7" xfId="0" applyFont="1" applyBorder="1" applyAlignment="1" applyProtection="1">
      <alignment horizontal="left" vertical="center" wrapText="1" shrinkToFit="1"/>
      <protection hidden="1"/>
    </xf>
    <xf numFmtId="0" fontId="3" fillId="0" borderId="0" xfId="0" applyFont="1" applyBorder="1" applyAlignment="1" applyProtection="1">
      <alignment vertical="center" shrinkToFit="1"/>
      <protection hidden="1"/>
    </xf>
    <xf numFmtId="0" fontId="11" fillId="3" borderId="19" xfId="0" applyFont="1" applyFill="1" applyBorder="1" applyAlignment="1" applyProtection="1">
      <alignment horizontal="center" vertical="center" wrapText="1" shrinkToFit="1"/>
      <protection hidden="1"/>
    </xf>
    <xf numFmtId="0" fontId="11" fillId="3" borderId="54" xfId="0" applyFont="1" applyFill="1" applyBorder="1" applyAlignment="1" applyProtection="1">
      <alignment horizontal="center" vertical="center" wrapText="1" shrinkToFit="1"/>
      <protection hidden="1"/>
    </xf>
    <xf numFmtId="0" fontId="11" fillId="3" borderId="20" xfId="0" applyFont="1" applyFill="1" applyBorder="1" applyAlignment="1" applyProtection="1">
      <alignment horizontal="center" vertical="center" wrapText="1" shrinkToFit="1"/>
      <protection hidden="1"/>
    </xf>
    <xf numFmtId="0" fontId="3" fillId="3" borderId="48" xfId="0" applyFont="1" applyFill="1" applyBorder="1" applyAlignment="1" applyProtection="1">
      <alignment horizontal="center" vertical="center" wrapText="1" shrinkToFit="1"/>
      <protection hidden="1"/>
    </xf>
    <xf numFmtId="0" fontId="3" fillId="3" borderId="53" xfId="0" applyFont="1" applyFill="1" applyBorder="1" applyAlignment="1" applyProtection="1">
      <alignment horizontal="center" vertical="center" wrapText="1" shrinkToFit="1"/>
      <protection hidden="1"/>
    </xf>
    <xf numFmtId="0" fontId="3" fillId="3" borderId="17" xfId="0" applyFont="1" applyFill="1" applyBorder="1" applyAlignment="1" applyProtection="1">
      <alignment horizontal="center" vertical="center" shrinkToFit="1"/>
      <protection hidden="1"/>
    </xf>
    <xf numFmtId="0" fontId="3" fillId="0" borderId="1" xfId="0" applyFont="1" applyBorder="1" applyAlignment="1" applyProtection="1">
      <alignment horizontal="left" vertical="center" shrinkToFit="1"/>
      <protection hidden="1"/>
    </xf>
    <xf numFmtId="0" fontId="8" fillId="4" borderId="34" xfId="0" applyFont="1" applyFill="1" applyBorder="1" applyAlignment="1" applyProtection="1">
      <alignment horizontal="center" vertical="center" shrinkToFit="1"/>
      <protection hidden="1"/>
    </xf>
    <xf numFmtId="0" fontId="8" fillId="4" borderId="35" xfId="0" applyFont="1" applyFill="1" applyBorder="1" applyAlignment="1" applyProtection="1">
      <alignment horizontal="center" vertical="center" shrinkToFit="1"/>
      <protection hidden="1"/>
    </xf>
    <xf numFmtId="0" fontId="8" fillId="4" borderId="36" xfId="0" applyFont="1" applyFill="1" applyBorder="1" applyAlignment="1" applyProtection="1">
      <alignment horizontal="center" vertical="center" shrinkToFit="1"/>
      <protection hidden="1"/>
    </xf>
    <xf numFmtId="0" fontId="8" fillId="4" borderId="37" xfId="0" applyFont="1" applyFill="1" applyBorder="1" applyAlignment="1" applyProtection="1">
      <alignment horizontal="center" vertical="center" shrinkToFit="1"/>
      <protection hidden="1"/>
    </xf>
    <xf numFmtId="0" fontId="8" fillId="4" borderId="7" xfId="0" applyFont="1" applyFill="1" applyBorder="1" applyAlignment="1" applyProtection="1">
      <alignment horizontal="center" vertical="center" shrinkToFit="1"/>
      <protection hidden="1"/>
    </xf>
    <xf numFmtId="0" fontId="8" fillId="4" borderId="38" xfId="0" applyFont="1" applyFill="1" applyBorder="1" applyAlignment="1" applyProtection="1">
      <alignment horizontal="center" vertical="center" shrinkToFit="1"/>
      <protection hidden="1"/>
    </xf>
    <xf numFmtId="0" fontId="3" fillId="0" borderId="0" xfId="0" applyFont="1" applyBorder="1" applyAlignment="1" applyProtection="1">
      <alignment horizontal="left" vertical="center" shrinkToFit="1"/>
      <protection hidden="1"/>
    </xf>
    <xf numFmtId="0" fontId="3" fillId="3" borderId="3"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left" vertical="top" shrinkToFit="1"/>
      <protection hidden="1"/>
    </xf>
    <xf numFmtId="0" fontId="3" fillId="0" borderId="10" xfId="0" applyFont="1" applyFill="1" applyBorder="1" applyAlignment="1" applyProtection="1">
      <alignment horizontal="left" vertical="center" wrapText="1" shrinkToFit="1"/>
      <protection hidden="1"/>
    </xf>
    <xf numFmtId="0" fontId="3" fillId="0" borderId="0" xfId="0" applyFont="1" applyFill="1" applyBorder="1" applyAlignment="1" applyProtection="1">
      <alignment horizontal="left" vertical="center" wrapText="1" shrinkToFit="1"/>
      <protection hidden="1"/>
    </xf>
    <xf numFmtId="0" fontId="3" fillId="3" borderId="13" xfId="0" applyFont="1" applyFill="1" applyBorder="1" applyAlignment="1" applyProtection="1">
      <alignment horizontal="center" vertical="center" wrapText="1" shrinkToFit="1"/>
      <protection hidden="1"/>
    </xf>
    <xf numFmtId="0" fontId="3" fillId="3" borderId="9" xfId="0" applyFont="1" applyFill="1" applyBorder="1" applyAlignment="1" applyProtection="1">
      <alignment horizontal="center" vertical="center" shrinkToFit="1"/>
      <protection hidden="1"/>
    </xf>
    <xf numFmtId="0" fontId="4" fillId="0" borderId="7" xfId="0" applyFont="1" applyBorder="1" applyAlignment="1" applyProtection="1">
      <alignment horizontal="center" vertical="center" shrinkToFit="1"/>
      <protection hidden="1"/>
    </xf>
    <xf numFmtId="0" fontId="11" fillId="3" borderId="10" xfId="0" applyFont="1" applyFill="1" applyBorder="1" applyAlignment="1" applyProtection="1">
      <alignment horizontal="center" vertical="center" wrapText="1" shrinkToFit="1"/>
      <protection hidden="1"/>
    </xf>
    <xf numFmtId="0" fontId="11" fillId="3" borderId="0" xfId="0" applyFont="1" applyFill="1" applyBorder="1" applyAlignment="1" applyProtection="1">
      <alignment horizontal="center" vertical="center" wrapText="1" shrinkToFit="1"/>
      <protection hidden="1"/>
    </xf>
    <xf numFmtId="0" fontId="11" fillId="3" borderId="7" xfId="0" applyFont="1" applyFill="1" applyBorder="1" applyAlignment="1" applyProtection="1">
      <alignment horizontal="center" vertical="center" wrapText="1" shrinkToFit="1"/>
      <protection hidden="1"/>
    </xf>
    <xf numFmtId="0" fontId="3" fillId="3" borderId="4" xfId="0" applyFont="1" applyFill="1" applyBorder="1" applyAlignment="1" applyProtection="1">
      <alignment horizontal="center" vertical="center" wrapText="1" shrinkToFit="1"/>
      <protection hidden="1"/>
    </xf>
    <xf numFmtId="0" fontId="3" fillId="3" borderId="4" xfId="0" applyFont="1" applyFill="1" applyBorder="1" applyAlignment="1" applyProtection="1">
      <alignment horizontal="center" vertical="center" shrinkToFit="1"/>
      <protection hidden="1"/>
    </xf>
    <xf numFmtId="0" fontId="11" fillId="3" borderId="52" xfId="0" applyFont="1" applyFill="1" applyBorder="1" applyAlignment="1" applyProtection="1">
      <alignment horizontal="center" vertical="center" wrapText="1" shrinkToFit="1"/>
      <protection hidden="1"/>
    </xf>
    <xf numFmtId="0" fontId="3" fillId="0" borderId="0" xfId="0" applyFont="1" applyBorder="1" applyAlignment="1" applyProtection="1">
      <alignment horizontal="left" vertical="top" shrinkToFit="1"/>
      <protection hidden="1"/>
    </xf>
    <xf numFmtId="0" fontId="5" fillId="3" borderId="13" xfId="0" applyFont="1" applyFill="1" applyBorder="1" applyAlignment="1" applyProtection="1">
      <alignment horizontal="center" vertical="center" wrapText="1" shrinkToFit="1"/>
      <protection hidden="1"/>
    </xf>
    <xf numFmtId="0" fontId="5" fillId="3" borderId="9" xfId="0" applyFont="1" applyFill="1" applyBorder="1" applyAlignment="1" applyProtection="1">
      <alignment horizontal="center" vertical="center" wrapText="1" shrinkToFit="1"/>
      <protection hidden="1"/>
    </xf>
    <xf numFmtId="0" fontId="8" fillId="0" borderId="0" xfId="0" applyFont="1" applyAlignment="1" applyProtection="1">
      <alignment horizontal="center" vertical="top" wrapText="1" shrinkToFit="1"/>
      <protection hidden="1"/>
    </xf>
    <xf numFmtId="0" fontId="3" fillId="3" borderId="52" xfId="0" applyFont="1" applyFill="1" applyBorder="1" applyAlignment="1" applyProtection="1">
      <alignment horizontal="center" vertical="center" wrapText="1" shrinkToFit="1"/>
      <protection hidden="1"/>
    </xf>
    <xf numFmtId="0" fontId="3" fillId="3" borderId="12" xfId="0" applyFont="1" applyFill="1" applyBorder="1" applyAlignment="1" applyProtection="1">
      <alignment horizontal="center" wrapText="1" shrinkToFit="1"/>
      <protection hidden="1"/>
    </xf>
    <xf numFmtId="0" fontId="3" fillId="3" borderId="2" xfId="0" applyFont="1" applyFill="1" applyBorder="1" applyAlignment="1" applyProtection="1">
      <alignment horizontal="center" wrapText="1" shrinkToFit="1"/>
      <protection hidden="1"/>
    </xf>
    <xf numFmtId="0" fontId="5" fillId="3" borderId="55" xfId="0" applyFont="1" applyFill="1" applyBorder="1" applyAlignment="1" applyProtection="1">
      <alignment horizontal="center" vertical="center" wrapText="1" shrinkToFit="1"/>
      <protection hidden="1"/>
    </xf>
    <xf numFmtId="0" fontId="5" fillId="3" borderId="16" xfId="0" applyFont="1" applyFill="1" applyBorder="1" applyAlignment="1" applyProtection="1">
      <alignment horizontal="center" vertical="center" wrapText="1" shrinkToFit="1"/>
      <protection hidden="1"/>
    </xf>
    <xf numFmtId="0" fontId="3" fillId="3" borderId="55" xfId="0" applyFont="1" applyFill="1" applyBorder="1" applyAlignment="1" applyProtection="1">
      <alignment horizontal="center" vertical="center" wrapText="1" shrinkToFit="1"/>
      <protection hidden="1"/>
    </xf>
    <xf numFmtId="0" fontId="3" fillId="3" borderId="56" xfId="0" applyFont="1" applyFill="1" applyBorder="1" applyAlignment="1" applyProtection="1">
      <alignment horizontal="center" vertical="center" wrapText="1" shrinkToFit="1"/>
      <protection hidden="1"/>
    </xf>
    <xf numFmtId="0" fontId="3" fillId="3" borderId="16" xfId="0" applyFont="1" applyFill="1" applyBorder="1" applyAlignment="1" applyProtection="1">
      <alignment horizontal="center" vertical="center" wrapText="1" shrinkToFit="1"/>
      <protection hidden="1"/>
    </xf>
    <xf numFmtId="0" fontId="3" fillId="3" borderId="9" xfId="0" applyFont="1" applyFill="1" applyBorder="1" applyAlignment="1" applyProtection="1">
      <alignment horizontal="center" vertical="center" wrapText="1" shrinkToFit="1"/>
      <protection hidden="1"/>
    </xf>
    <xf numFmtId="0" fontId="7" fillId="0" borderId="0" xfId="0" applyFont="1" applyBorder="1" applyAlignment="1" applyProtection="1">
      <alignment horizontal="center" vertical="center" shrinkToFit="1"/>
      <protection hidden="1"/>
    </xf>
    <xf numFmtId="0" fontId="8" fillId="0" borderId="25" xfId="0" applyFont="1" applyBorder="1" applyAlignment="1" applyProtection="1">
      <alignment horizontal="center" wrapText="1" shrinkToFit="1"/>
      <protection hidden="1"/>
    </xf>
    <xf numFmtId="0" fontId="8" fillId="0" borderId="26" xfId="0" applyFont="1" applyBorder="1" applyAlignment="1" applyProtection="1">
      <alignment horizontal="center" wrapText="1" shrinkToFit="1"/>
      <protection hidden="1"/>
    </xf>
    <xf numFmtId="0" fontId="8" fillId="0" borderId="27" xfId="0" applyFont="1" applyBorder="1" applyAlignment="1" applyProtection="1">
      <alignment horizontal="center" wrapText="1" shrinkToFit="1"/>
      <protection hidden="1"/>
    </xf>
    <xf numFmtId="0" fontId="8" fillId="0" borderId="28" xfId="0" applyFont="1" applyBorder="1" applyAlignment="1" applyProtection="1">
      <alignment horizontal="center" wrapText="1" shrinkToFit="1"/>
      <protection hidden="1"/>
    </xf>
    <xf numFmtId="0" fontId="8" fillId="0" borderId="0" xfId="0" applyFont="1" applyBorder="1" applyAlignment="1" applyProtection="1">
      <alignment horizontal="center" wrapText="1" shrinkToFit="1"/>
      <protection hidden="1"/>
    </xf>
    <xf numFmtId="0" fontId="8" fillId="0" borderId="29" xfId="0" applyFont="1" applyBorder="1" applyAlignment="1" applyProtection="1">
      <alignment horizontal="center" wrapText="1"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1E0D"/>
      <color rgb="FFFFFF66"/>
      <color rgb="FFCCFF99"/>
      <color rgb="FFF8BAEF"/>
      <color rgb="FFFF0000"/>
      <color rgb="FFA3D1FF"/>
      <color rgb="FFF5A1E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12</xdr:col>
      <xdr:colOff>107157</xdr:colOff>
      <xdr:row>35</xdr:row>
      <xdr:rowOff>107156</xdr:rowOff>
    </xdr:from>
    <xdr:to>
      <xdr:col>12</xdr:col>
      <xdr:colOff>642937</xdr:colOff>
      <xdr:row>40</xdr:row>
      <xdr:rowOff>250031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441407" y="9441656"/>
          <a:ext cx="535780" cy="1809750"/>
        </a:xfrm>
        <a:prstGeom prst="rightBrace">
          <a:avLst>
            <a:gd name="adj1" fmla="val 8333"/>
            <a:gd name="adj2" fmla="val 3006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369095</xdr:colOff>
      <xdr:row>25</xdr:row>
      <xdr:rowOff>95250</xdr:rowOff>
    </xdr:from>
    <xdr:to>
      <xdr:col>11</xdr:col>
      <xdr:colOff>381001</xdr:colOff>
      <xdr:row>28</xdr:row>
      <xdr:rowOff>190501</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893345" y="7096125"/>
          <a:ext cx="3059906" cy="1095376"/>
        </a:xfrm>
        <a:prstGeom prst="downArrow">
          <a:avLst>
            <a:gd name="adj1" fmla="val 52211"/>
            <a:gd name="adj2" fmla="val 50000"/>
          </a:avLst>
        </a:prstGeom>
        <a:solidFill>
          <a:srgbClr val="FFFF66"/>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試算結果</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xdr:from>
          <xdr:col>11</xdr:col>
          <xdr:colOff>571500</xdr:colOff>
          <xdr:row>11</xdr:row>
          <xdr:rowOff>28575</xdr:rowOff>
        </xdr:from>
        <xdr:to>
          <xdr:col>13</xdr:col>
          <xdr:colOff>238125</xdr:colOff>
          <xdr:row>11</xdr:row>
          <xdr:rowOff>295275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データクリア</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107157</xdr:colOff>
      <xdr:row>35</xdr:row>
      <xdr:rowOff>107156</xdr:rowOff>
    </xdr:from>
    <xdr:to>
      <xdr:col>12</xdr:col>
      <xdr:colOff>642937</xdr:colOff>
      <xdr:row>40</xdr:row>
      <xdr:rowOff>250031</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203407" y="11203781"/>
          <a:ext cx="535780" cy="1809750"/>
        </a:xfrm>
        <a:prstGeom prst="rightBrace">
          <a:avLst>
            <a:gd name="adj1" fmla="val 8333"/>
            <a:gd name="adj2" fmla="val 3006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369095</xdr:colOff>
      <xdr:row>25</xdr:row>
      <xdr:rowOff>95250</xdr:rowOff>
    </xdr:from>
    <xdr:to>
      <xdr:col>11</xdr:col>
      <xdr:colOff>381001</xdr:colOff>
      <xdr:row>28</xdr:row>
      <xdr:rowOff>190501</xdr:rowOff>
    </xdr:to>
    <xdr:sp macro="" textlink="">
      <xdr:nvSpPr>
        <xdr:cNvPr id="3" name="下矢印 1">
          <a:extLst>
            <a:ext uri="{FF2B5EF4-FFF2-40B4-BE49-F238E27FC236}">
              <a16:creationId xmlns:a16="http://schemas.microsoft.com/office/drawing/2014/main" id="{00000000-0008-0000-0100-000003000000}"/>
            </a:ext>
          </a:extLst>
        </xdr:cNvPr>
        <xdr:cNvSpPr/>
      </xdr:nvSpPr>
      <xdr:spPr>
        <a:xfrm>
          <a:off x="3893345" y="7858125"/>
          <a:ext cx="3821906" cy="1095376"/>
        </a:xfrm>
        <a:prstGeom prst="downArrow">
          <a:avLst>
            <a:gd name="adj1" fmla="val 52211"/>
            <a:gd name="adj2" fmla="val 50000"/>
          </a:avLst>
        </a:prstGeom>
        <a:solidFill>
          <a:srgbClr val="FFFF66"/>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試算結果</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xdr:from>
          <xdr:col>11</xdr:col>
          <xdr:colOff>571500</xdr:colOff>
          <xdr:row>11</xdr:row>
          <xdr:rowOff>28575</xdr:rowOff>
        </xdr:from>
        <xdr:to>
          <xdr:col>13</xdr:col>
          <xdr:colOff>238125</xdr:colOff>
          <xdr:row>11</xdr:row>
          <xdr:rowOff>295275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データクリア</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B59"/>
  <sheetViews>
    <sheetView tabSelected="1" view="pageBreakPreview" zoomScale="75" zoomScaleNormal="80" zoomScaleSheetLayoutView="75" workbookViewId="0">
      <selection activeCell="N51" sqref="N51"/>
    </sheetView>
  </sheetViews>
  <sheetFormatPr defaultColWidth="10" defaultRowHeight="26.25" customHeight="1" x14ac:dyDescent="0.15"/>
  <cols>
    <col min="1" max="2" width="3.125" style="1" customWidth="1"/>
    <col min="3" max="8" width="10" style="1"/>
    <col min="9" max="9" width="10" style="1" customWidth="1"/>
    <col min="10" max="17" width="10" style="1"/>
    <col min="18" max="18" width="3.125" style="1" customWidth="1"/>
    <col min="19" max="16384" width="10" style="1"/>
  </cols>
  <sheetData>
    <row r="2" spans="1:25" ht="26.25" customHeight="1" x14ac:dyDescent="0.15">
      <c r="N2" s="88">
        <f ca="1">TODAY()</f>
        <v>45352</v>
      </c>
      <c r="O2" s="88"/>
      <c r="P2" s="88"/>
      <c r="Q2" s="61" t="s">
        <v>61</v>
      </c>
      <c r="T2" s="64"/>
    </row>
    <row r="3" spans="1:25" ht="26.25" customHeight="1" x14ac:dyDescent="0.15">
      <c r="B3" s="153" t="s">
        <v>65</v>
      </c>
      <c r="C3" s="153"/>
      <c r="D3" s="153"/>
      <c r="E3" s="153"/>
      <c r="F3" s="153"/>
      <c r="G3" s="153"/>
      <c r="H3" s="153"/>
      <c r="I3" s="153"/>
      <c r="J3" s="153"/>
      <c r="K3" s="153"/>
      <c r="L3" s="153"/>
      <c r="M3" s="153"/>
      <c r="N3" s="153"/>
      <c r="O3" s="153"/>
      <c r="P3" s="153"/>
      <c r="Q3" s="153"/>
      <c r="R3" s="153"/>
    </row>
    <row r="4" spans="1:25" ht="26.25" customHeight="1" x14ac:dyDescent="0.15">
      <c r="B4" s="153" t="s">
        <v>32</v>
      </c>
      <c r="C4" s="153"/>
      <c r="D4" s="153"/>
      <c r="E4" s="153"/>
      <c r="F4" s="153"/>
      <c r="G4" s="153"/>
      <c r="H4" s="153"/>
      <c r="I4" s="153"/>
      <c r="J4" s="153"/>
      <c r="K4" s="153"/>
      <c r="L4" s="153"/>
      <c r="M4" s="153"/>
      <c r="N4" s="153"/>
      <c r="O4" s="153"/>
      <c r="P4" s="153"/>
      <c r="Q4" s="153"/>
      <c r="R4" s="153"/>
    </row>
    <row r="5" spans="1:25" s="47" customFormat="1" ht="26.25" customHeight="1" thickBot="1" x14ac:dyDescent="0.2">
      <c r="B5" s="45"/>
      <c r="C5" s="45"/>
      <c r="D5" s="45"/>
      <c r="E5" s="45"/>
      <c r="F5" s="45"/>
      <c r="G5" s="45"/>
      <c r="H5" s="45"/>
      <c r="I5" s="45"/>
      <c r="J5" s="45"/>
      <c r="K5" s="45"/>
      <c r="L5" s="45"/>
      <c r="M5" s="45"/>
      <c r="N5" s="45"/>
      <c r="O5" s="45"/>
      <c r="P5" s="45"/>
      <c r="Q5" s="45"/>
      <c r="R5" s="46"/>
    </row>
    <row r="6" spans="1:25" ht="26.25" customHeight="1" thickTop="1" x14ac:dyDescent="0.15">
      <c r="B6" s="22"/>
      <c r="C6" s="164" t="s">
        <v>35</v>
      </c>
      <c r="D6" s="165"/>
      <c r="E6" s="165"/>
      <c r="F6" s="165"/>
      <c r="G6" s="165"/>
      <c r="H6" s="165"/>
      <c r="I6" s="165"/>
      <c r="J6" s="165"/>
      <c r="K6" s="165"/>
      <c r="L6" s="166"/>
      <c r="M6" s="45"/>
      <c r="N6" s="143" t="s">
        <v>64</v>
      </c>
      <c r="O6" s="143"/>
      <c r="P6" s="143"/>
      <c r="Q6" s="143"/>
      <c r="R6" s="22"/>
    </row>
    <row r="7" spans="1:25" ht="26.25" customHeight="1" x14ac:dyDescent="0.15">
      <c r="B7" s="22"/>
      <c r="C7" s="167"/>
      <c r="D7" s="168"/>
      <c r="E7" s="168"/>
      <c r="F7" s="168"/>
      <c r="G7" s="168"/>
      <c r="H7" s="168"/>
      <c r="I7" s="168"/>
      <c r="J7" s="168"/>
      <c r="K7" s="168"/>
      <c r="L7" s="169"/>
      <c r="M7" s="85"/>
      <c r="N7" s="86" t="s">
        <v>30</v>
      </c>
      <c r="O7" s="86" t="s">
        <v>24</v>
      </c>
      <c r="P7" s="86" t="s">
        <v>25</v>
      </c>
      <c r="Q7" s="86" t="s">
        <v>26</v>
      </c>
      <c r="R7" s="22"/>
    </row>
    <row r="8" spans="1:25" ht="26.25" customHeight="1" x14ac:dyDescent="0.15">
      <c r="B8" s="22"/>
      <c r="C8" s="115" t="s">
        <v>67</v>
      </c>
      <c r="D8" s="116"/>
      <c r="E8" s="116"/>
      <c r="F8" s="116"/>
      <c r="G8" s="116"/>
      <c r="H8" s="116"/>
      <c r="I8" s="116"/>
      <c r="J8" s="116"/>
      <c r="K8" s="116"/>
      <c r="L8" s="117"/>
      <c r="M8" s="85"/>
      <c r="N8" s="86" t="s">
        <v>28</v>
      </c>
      <c r="O8" s="31">
        <v>7.2</v>
      </c>
      <c r="P8" s="31">
        <v>2.2999999999999998</v>
      </c>
      <c r="Q8" s="31">
        <v>1.9</v>
      </c>
      <c r="R8" s="22"/>
    </row>
    <row r="9" spans="1:25" ht="26.25" customHeight="1" x14ac:dyDescent="0.15">
      <c r="B9" s="22"/>
      <c r="C9" s="115" t="s">
        <v>72</v>
      </c>
      <c r="D9" s="116"/>
      <c r="E9" s="116"/>
      <c r="F9" s="116"/>
      <c r="G9" s="116"/>
      <c r="H9" s="116"/>
      <c r="I9" s="116"/>
      <c r="J9" s="116"/>
      <c r="K9" s="116"/>
      <c r="L9" s="117"/>
      <c r="M9" s="85"/>
      <c r="N9" s="86" t="s">
        <v>27</v>
      </c>
      <c r="O9" s="87">
        <v>28000</v>
      </c>
      <c r="P9" s="87">
        <v>11000</v>
      </c>
      <c r="Q9" s="87">
        <v>12000</v>
      </c>
      <c r="R9" s="22"/>
    </row>
    <row r="10" spans="1:25" ht="26.25" customHeight="1" thickBot="1" x14ac:dyDescent="0.2">
      <c r="C10" s="118" t="s">
        <v>33</v>
      </c>
      <c r="D10" s="119"/>
      <c r="E10" s="119"/>
      <c r="F10" s="119"/>
      <c r="G10" s="119"/>
      <c r="H10" s="119"/>
      <c r="I10" s="119"/>
      <c r="J10" s="119"/>
      <c r="K10" s="119"/>
      <c r="L10" s="120"/>
      <c r="M10" s="85"/>
      <c r="N10" s="86" t="s">
        <v>29</v>
      </c>
      <c r="O10" s="87">
        <v>650000</v>
      </c>
      <c r="P10" s="87">
        <v>220000</v>
      </c>
      <c r="Q10" s="87">
        <v>170000</v>
      </c>
    </row>
    <row r="11" spans="1:25" ht="26.25" customHeight="1" thickTop="1" x14ac:dyDescent="0.15"/>
    <row r="12" spans="1:25" ht="26.25" customHeight="1" x14ac:dyDescent="0.15">
      <c r="B12" s="85"/>
      <c r="C12" s="163" t="s">
        <v>66</v>
      </c>
      <c r="D12" s="163"/>
      <c r="E12" s="163"/>
      <c r="F12" s="163"/>
      <c r="G12" s="163"/>
      <c r="H12" s="163"/>
      <c r="I12" s="163"/>
      <c r="J12" s="163"/>
      <c r="K12" s="163"/>
      <c r="L12" s="163"/>
      <c r="M12" s="163"/>
      <c r="N12" s="163"/>
      <c r="O12" s="163"/>
      <c r="P12" s="163"/>
      <c r="Q12" s="28" t="s">
        <v>18</v>
      </c>
      <c r="R12" s="21"/>
      <c r="S12" s="20"/>
      <c r="T12" s="20"/>
      <c r="U12" s="20"/>
      <c r="V12" s="20"/>
      <c r="W12" s="20"/>
      <c r="X12" s="20"/>
    </row>
    <row r="13" spans="1:25" ht="18.75" customHeight="1" x14ac:dyDescent="0.15">
      <c r="A13" s="85"/>
      <c r="B13" s="85"/>
      <c r="C13" s="102" t="s">
        <v>19</v>
      </c>
      <c r="D13" s="141" t="s">
        <v>53</v>
      </c>
      <c r="E13" s="126" t="s">
        <v>54</v>
      </c>
      <c r="F13" s="155" t="s">
        <v>56</v>
      </c>
      <c r="G13" s="147" t="s">
        <v>40</v>
      </c>
      <c r="H13" s="56"/>
      <c r="I13" s="126" t="s">
        <v>41</v>
      </c>
      <c r="J13" s="137" t="s">
        <v>42</v>
      </c>
      <c r="K13" s="110"/>
      <c r="L13" s="147" t="s">
        <v>43</v>
      </c>
      <c r="M13" s="123" t="s">
        <v>16</v>
      </c>
      <c r="N13" s="144" t="s">
        <v>15</v>
      </c>
      <c r="O13" s="123" t="s">
        <v>47</v>
      </c>
      <c r="P13" s="159" t="s">
        <v>57</v>
      </c>
      <c r="Q13" s="141" t="s">
        <v>38</v>
      </c>
      <c r="R13" s="85"/>
      <c r="S13" s="86" t="s">
        <v>50</v>
      </c>
      <c r="Y13" s="2"/>
    </row>
    <row r="14" spans="1:25" ht="22.5" customHeight="1" x14ac:dyDescent="0.15">
      <c r="A14" s="85"/>
      <c r="B14" s="85"/>
      <c r="C14" s="149"/>
      <c r="D14" s="154"/>
      <c r="E14" s="127"/>
      <c r="F14" s="156"/>
      <c r="G14" s="147"/>
      <c r="H14" s="151" t="s">
        <v>45</v>
      </c>
      <c r="I14" s="127"/>
      <c r="J14" s="157" t="s">
        <v>70</v>
      </c>
      <c r="K14" s="151" t="s">
        <v>71</v>
      </c>
      <c r="L14" s="147"/>
      <c r="M14" s="124"/>
      <c r="N14" s="145"/>
      <c r="O14" s="124"/>
      <c r="P14" s="160"/>
      <c r="Q14" s="154"/>
      <c r="R14" s="85"/>
      <c r="S14" s="151" t="s">
        <v>51</v>
      </c>
      <c r="Y14" s="2"/>
    </row>
    <row r="15" spans="1:25" ht="15" customHeight="1" x14ac:dyDescent="0.15">
      <c r="A15" s="85"/>
      <c r="B15" s="85"/>
      <c r="C15" s="103"/>
      <c r="D15" s="60" t="s">
        <v>52</v>
      </c>
      <c r="E15" s="63" t="s">
        <v>52</v>
      </c>
      <c r="F15" s="62" t="s">
        <v>52</v>
      </c>
      <c r="G15" s="148"/>
      <c r="H15" s="152"/>
      <c r="I15" s="128"/>
      <c r="J15" s="158"/>
      <c r="K15" s="152"/>
      <c r="L15" s="148"/>
      <c r="M15" s="125"/>
      <c r="N15" s="146"/>
      <c r="O15" s="125"/>
      <c r="P15" s="161"/>
      <c r="Q15" s="162"/>
      <c r="R15" s="85"/>
      <c r="S15" s="152"/>
      <c r="Y15" s="85"/>
    </row>
    <row r="16" spans="1:25" ht="26.25" customHeight="1" x14ac:dyDescent="0.15">
      <c r="A16" s="85"/>
      <c r="B16" s="85"/>
      <c r="C16" s="83" t="s">
        <v>14</v>
      </c>
      <c r="D16" s="7"/>
      <c r="E16" s="8"/>
      <c r="F16" s="9"/>
      <c r="G16" s="74"/>
      <c r="H16" s="75"/>
      <c r="I16" s="66">
        <f>IF(AND(0&lt;=G16,G16&lt;551000),0,IF(AND(551000&lt;=G16,G16&lt;1619000),G16-550000,IF(AND(1619000&lt;=G16,G16&lt;1620000),1069000,IF(AND(1620000&lt;=G16,G16&lt;1622000),1070000,IF(AND(1622000&lt;=G16,G16&lt;1624000),1072000,IF(AND(1624000&lt;=G16,G16&lt;1628000),1074000,IF(AND(1628000&lt;=G16,G16&lt;1800000),((ROUNDDOWN(G16/4000,0))*4000*0.6)+100000,IF(AND(1800000&lt;=G16,G16&lt;3600000),((ROUNDDOWN(G16/4000,0))*4000*0.7)-80000,IF(AND(3600000&lt;=G16,G16&lt;6600000),((ROUNDDOWN(G16/4000,0))*4000*0.8)-440000,IF(AND(6600000&lt;=G16,G16&lt;8500000),(G16*0.9)-1100000,IF(8500000&lt;=G16,(G16-1950000),0)))))))))))</f>
        <v>0</v>
      </c>
      <c r="J16" s="76"/>
      <c r="K16" s="74"/>
      <c r="L16" s="10">
        <f>IF(J16="",IF(AND(K16&lt;=1100000),0,IF(AND(1100000&lt;K16,K16&lt;3300000),K16-1100000,IF(AND(3300000&lt;=K16,K16&lt;4100000),K16*0.75-275000,IF(AND(4100000&lt;=K16,K16&lt;7700000),K16*0.85-685000,IF(AND(7700000&lt;=K16,K16&lt;10000000),K16*0.95-1455000,IF(10000000&lt;=K16,K16-1955000,0)))))),IF(AND(J16&lt;=600000),0,IF(AND(600000&lt;J16,J16&lt;1300000),J16-600000,IF(AND(1300000&lt;=J16,J16&lt;4100000),J16*0.75-275000,IF(AND(4100000&lt;=J16,J16&lt;7700000),J16*0.85-685000,IF(AND(7700000&lt;=J16,J16&lt;10000000),J16*0.95-1455000,IF(10000000&lt;=J16,J16-1955000,0)))))))</f>
        <v>0</v>
      </c>
      <c r="M16" s="11">
        <f>IF((IF(I16&gt;100000,100000,I16))+(IF(L16&gt;100000,100000,L16))-100000&gt;0,(IF(I16&gt;100000,100000,I16))+(IF(L16&gt;100000,100000,L16))-100000,0)</f>
        <v>0</v>
      </c>
      <c r="N16" s="77"/>
      <c r="O16" s="78"/>
      <c r="P16" s="58">
        <f>IF(IF(F16="該当する",(I16-M16)*0.3+L16+N16,I16-M16+L16+N16)&gt;0,IF(F16="該当する",(I16-M16)*0.3+L16+N16,I16-M16+L16+N16),0)</f>
        <v>0</v>
      </c>
      <c r="Q16" s="49">
        <f>IF(IF(F16="該当する",IF(S16&gt;M16,S16-M16,0)*0.3,IF(S16&gt;M16,S16-M16,0))+IF(K16&gt;0,IF(L16&gt;150000,L16-150000,0),L16)+N16+O16&gt;0,IF(F16="該当する",IF(S16&gt;M16,S16-M16,0)*0.3,IF(S16&gt;M16,S16-M16,0))+IF(K16&gt;0,IF(L16&gt;150000,L16-150000,0),L16)+N16+O16,0)</f>
        <v>0</v>
      </c>
      <c r="R16" s="15"/>
      <c r="S16" s="49">
        <f>IF(AND(0&lt;=(G16-H16),(G16-H16)&lt;551000),0,IF(AND(551000&lt;=(G16-H16),(G16-H16)&lt;1619000),(G16-H16)-550000,IF(AND(1619000&lt;=(G16-H16),(G16-H16)&lt;1620000),1069000,IF(AND(1620000&lt;=(G16-H16),(G16-H16)&lt;1622000),1070000,IF(AND(1622000&lt;=(G16-H16),(G16-H16)&lt;1624000),1072000,IF(AND(1624000&lt;=(G16-H16),(G16-H16)&lt;1628000),1074000,IF(AND(1628000&lt;=(G16-H16),(G16-H16)&lt;1800000),((ROUNDDOWN((G16-H16)/4000,0))*4000*0.6)+100000,IF(AND(1800000&lt;=(G16-H16),(G16-H16)&lt;3600000),((ROUNDDOWN((G16-H16)/4000,0))*4000*0.7)-80000,IF(AND(3600000&lt;=(G16-H16),(G16-H16)&lt;6600000),((ROUNDDOWN((G16-H16)/4000,0))*4000*0.8)-440000,IF(AND(6600000&lt;=(G16-H16),(G16-H16)&lt;8500000),((G16-H16)*0.9)-1100000,IF(8500000&lt;=(G16-H16),((G16-H16)-1950000),0)))))))))))</f>
        <v>0</v>
      </c>
      <c r="T16" s="15"/>
      <c r="U16" s="15"/>
      <c r="V16" s="15"/>
      <c r="W16" s="15"/>
      <c r="X16" s="15"/>
      <c r="Y16" s="85"/>
    </row>
    <row r="17" spans="1:25" ht="26.25" customHeight="1" x14ac:dyDescent="0.15">
      <c r="A17" s="85"/>
      <c r="B17" s="85"/>
      <c r="C17" s="86" t="str">
        <f>IF(D16="加入しない","１人目","２人目")</f>
        <v>２人目</v>
      </c>
      <c r="D17" s="48"/>
      <c r="E17" s="8"/>
      <c r="F17" s="6"/>
      <c r="G17" s="74"/>
      <c r="H17" s="75"/>
      <c r="I17" s="67">
        <f t="shared" ref="I17:I21" si="0">IF(AND(0&lt;=G17,G17&lt;551000),0,IF(AND(551000&lt;=G17,G17&lt;1619000),G17-550000,IF(AND(1619000&lt;=G17,G17&lt;1620000),1069000,IF(AND(1620000&lt;=G17,G17&lt;1622000),1070000,IF(AND(1622000&lt;=G17,G17&lt;1624000),1072000,IF(AND(1624000&lt;=G17,G17&lt;1628000),1074000,IF(AND(1628000&lt;=G17,G17&lt;1800000),((ROUNDDOWN(G17/4000,0))*4000*0.6)+100000,IF(AND(1800000&lt;=G17,G17&lt;3600000),((ROUNDDOWN(G17/4000,0))*4000*0.7)-80000,IF(AND(3600000&lt;=G17,G17&lt;6600000),((ROUNDDOWN(G17/4000,0))*4000*0.8)-440000,IF(AND(6600000&lt;=G17,G17&lt;8500000),(G17*0.9)-1100000,IF(8500000&lt;=G17,(G17-1950000),0)))))))))))</f>
        <v>0</v>
      </c>
      <c r="J17" s="79"/>
      <c r="K17" s="80"/>
      <c r="L17" s="10">
        <f t="shared" ref="L17:L21" si="1">IF(J17="",IF(AND(K17&lt;=1100000),0,IF(AND(1100000&lt;K17,K17&lt;3300000),K17-1100000,IF(AND(3300000&lt;=K17,K17&lt;4100000),K17*0.75-275000,IF(AND(4100000&lt;=K17,K17&lt;7700000),K17*0.85-685000,IF(AND(7700000&lt;=K17,K17&lt;10000000),K17*0.95-1455000,IF(10000000&lt;=K17,K17-1955000,0)))))),IF(AND(J17&lt;=600000),0,IF(AND(600000&lt;J17,J17&lt;1300000),J17-600000,IF(AND(1300000&lt;=J17,J17&lt;4100000),J17*0.75-275000,IF(AND(4100000&lt;=J17,J17&lt;7700000),J17*0.85-685000,IF(AND(7700000&lt;=J17,J17&lt;10000000),J17*0.95-1455000,IF(10000000&lt;=J17,J17-1955000,0)))))))</f>
        <v>0</v>
      </c>
      <c r="M17" s="11">
        <f t="shared" ref="M17:M21" si="2">IF((IF(I17&gt;100000,100000,I17))+(IF(L17&gt;100000,100000,L17))-100000&gt;0,(IF(I17&gt;100000,100000,I17))+(IF(L17&gt;100000,100000,L17))-100000,0)</f>
        <v>0</v>
      </c>
      <c r="N17" s="81"/>
      <c r="O17" s="82"/>
      <c r="P17" s="58">
        <f>IF(IF(F17="該当する",(I17-M17)*0.3+L17+N17,I17-M17+L17+N17)&gt;0,IF(F17="該当する",(I17-M17)*0.3+L17+N17,I17-M17+L17+N17),0)</f>
        <v>0</v>
      </c>
      <c r="Q17" s="49">
        <f>IF(IF(F17="該当する",IF(S17&gt;M17,S17-M17,0)*0.3,IF(S17&gt;M17,S17-M17,0))+IF(K17&gt;0,IF(L17&gt;150000,L17-150000,0),L17)+N17+O17&gt;0,IF(F17="該当する",IF(S17&gt;M17,S17-M17,0)*0.3,IF(S17&gt;M17,S17-M17,0))+IF(K17&gt;0,IF(L17&gt;150000,L17-150000,0),L17)+N17+O17,0)</f>
        <v>0</v>
      </c>
      <c r="R17" s="15"/>
      <c r="S17" s="49">
        <f t="shared" ref="S17:S21" si="3">IF(AND(0&lt;=(G17-H17),(G17-H17)&lt;551000),0,IF(AND(551000&lt;=(G17-H17),(G17-H17)&lt;1619000),(G17-H17)-550000,IF(AND(1619000&lt;=(G17-H17),(G17-H17)&lt;1620000),1069000,IF(AND(1620000&lt;=(G17-H17),(G17-H17)&lt;1622000),1070000,IF(AND(1622000&lt;=(G17-H17),(G17-H17)&lt;1624000),1072000,IF(AND(1624000&lt;=(G17-H17),(G17-H17)&lt;1628000),1074000,IF(AND(1628000&lt;=(G17-H17),(G17-H17)&lt;1800000),((ROUNDDOWN((G17-H17)/4000,0))*4000*0.6)+100000,IF(AND(1800000&lt;=(G17-H17),(G17-H17)&lt;3600000),((ROUNDDOWN((G17-H17)/4000,0))*4000*0.7)-80000,IF(AND(3600000&lt;=(G17-H17),(G17-H17)&lt;6600000),((ROUNDDOWN((G17-H17)/4000,0))*4000*0.8)-440000,IF(AND(6600000&lt;=(G17-H17),(G17-H17)&lt;8500000),((G17-H17)*0.9)-1100000,IF(8500000&lt;=(G17-H17),((G17-H17)-1950000),0)))))))))))</f>
        <v>0</v>
      </c>
      <c r="T17" s="15"/>
      <c r="U17" s="15"/>
      <c r="V17" s="15"/>
      <c r="W17" s="15"/>
      <c r="X17" s="15"/>
      <c r="Y17" s="85"/>
    </row>
    <row r="18" spans="1:25" ht="26.25" customHeight="1" x14ac:dyDescent="0.15">
      <c r="A18" s="85"/>
      <c r="B18" s="85"/>
      <c r="C18" s="86" t="str">
        <f>IF(D16="加入しない","２人目","３人目")</f>
        <v>３人目</v>
      </c>
      <c r="D18" s="48"/>
      <c r="E18" s="8"/>
      <c r="F18" s="6"/>
      <c r="G18" s="74"/>
      <c r="H18" s="75"/>
      <c r="I18" s="55">
        <f t="shared" si="0"/>
        <v>0</v>
      </c>
      <c r="J18" s="79"/>
      <c r="K18" s="80"/>
      <c r="L18" s="10">
        <f t="shared" si="1"/>
        <v>0</v>
      </c>
      <c r="M18" s="11">
        <f t="shared" si="2"/>
        <v>0</v>
      </c>
      <c r="N18" s="81"/>
      <c r="O18" s="82"/>
      <c r="P18" s="58">
        <f t="shared" ref="P18:P21" si="4">IF(IF(F18="該当する",(I18-M18)*0.3+L18+N18,I18-M18+L18+N18)&gt;0,IF(F18="該当する",(I18-M18)*0.3+L18+N18,I18-M18+L18+N18),0)</f>
        <v>0</v>
      </c>
      <c r="Q18" s="49">
        <f t="shared" ref="Q18:Q21" si="5">IF(IF(F18="該当する",IF(S18&gt;M18,S18-M18,0)*0.3,IF(S18&gt;M18,S18-M18,0))+IF(K18&gt;0,IF(L18&gt;150000,L18-150000,0),L18)+N18+O18&gt;0,IF(F18="該当する",IF(S18&gt;M18,S18-M18,0)*0.3,IF(S18&gt;M18,S18-M18,0))+IF(K18&gt;0,IF(L18&gt;150000,L18-150000,0),L18)+N18+O18,0)</f>
        <v>0</v>
      </c>
      <c r="R18" s="15"/>
      <c r="S18" s="49">
        <f t="shared" si="3"/>
        <v>0</v>
      </c>
      <c r="T18" s="15"/>
      <c r="U18" s="15"/>
      <c r="V18" s="15"/>
      <c r="W18" s="15"/>
      <c r="X18" s="15"/>
      <c r="Y18" s="85"/>
    </row>
    <row r="19" spans="1:25" ht="26.25" customHeight="1" x14ac:dyDescent="0.15">
      <c r="A19" s="85"/>
      <c r="B19" s="85"/>
      <c r="C19" s="86" t="str">
        <f>IF(D16="加入しない","３人目","４人目")</f>
        <v>４人目</v>
      </c>
      <c r="D19" s="48"/>
      <c r="E19" s="8"/>
      <c r="F19" s="6"/>
      <c r="G19" s="74"/>
      <c r="H19" s="75"/>
      <c r="I19" s="55">
        <f t="shared" si="0"/>
        <v>0</v>
      </c>
      <c r="J19" s="79"/>
      <c r="K19" s="80"/>
      <c r="L19" s="10">
        <f t="shared" si="1"/>
        <v>0</v>
      </c>
      <c r="M19" s="11">
        <f t="shared" si="2"/>
        <v>0</v>
      </c>
      <c r="N19" s="81"/>
      <c r="O19" s="82"/>
      <c r="P19" s="58">
        <f t="shared" si="4"/>
        <v>0</v>
      </c>
      <c r="Q19" s="49">
        <f t="shared" si="5"/>
        <v>0</v>
      </c>
      <c r="R19" s="15"/>
      <c r="S19" s="49">
        <f t="shared" si="3"/>
        <v>0</v>
      </c>
      <c r="T19" s="15"/>
      <c r="U19" s="15"/>
      <c r="V19" s="15"/>
      <c r="W19" s="15"/>
      <c r="X19" s="15"/>
      <c r="Y19" s="85"/>
    </row>
    <row r="20" spans="1:25" ht="26.25" customHeight="1" x14ac:dyDescent="0.15">
      <c r="A20" s="85"/>
      <c r="B20" s="85"/>
      <c r="C20" s="86" t="str">
        <f>IF(D16="加入しない","４人目","５人目")</f>
        <v>５人目</v>
      </c>
      <c r="D20" s="48"/>
      <c r="E20" s="8"/>
      <c r="F20" s="6"/>
      <c r="G20" s="74"/>
      <c r="H20" s="75"/>
      <c r="I20" s="55">
        <f t="shared" si="0"/>
        <v>0</v>
      </c>
      <c r="J20" s="79"/>
      <c r="K20" s="80"/>
      <c r="L20" s="10">
        <f t="shared" si="1"/>
        <v>0</v>
      </c>
      <c r="M20" s="11">
        <f t="shared" si="2"/>
        <v>0</v>
      </c>
      <c r="N20" s="81"/>
      <c r="O20" s="82"/>
      <c r="P20" s="58">
        <f t="shared" si="4"/>
        <v>0</v>
      </c>
      <c r="Q20" s="49">
        <f t="shared" si="5"/>
        <v>0</v>
      </c>
      <c r="R20" s="15"/>
      <c r="S20" s="49">
        <f t="shared" si="3"/>
        <v>0</v>
      </c>
      <c r="T20" s="15"/>
      <c r="U20" s="15"/>
      <c r="V20" s="15"/>
      <c r="W20" s="15"/>
      <c r="X20" s="15"/>
      <c r="Y20" s="85"/>
    </row>
    <row r="21" spans="1:25" ht="26.25" customHeight="1" thickBot="1" x14ac:dyDescent="0.2">
      <c r="A21" s="85"/>
      <c r="B21" s="85"/>
      <c r="C21" s="86" t="str">
        <f>IF(D16="加入しない","５人目","６人目")</f>
        <v>６人目</v>
      </c>
      <c r="D21" s="48"/>
      <c r="E21" s="8"/>
      <c r="F21" s="6"/>
      <c r="G21" s="74"/>
      <c r="H21" s="75"/>
      <c r="I21" s="55">
        <f t="shared" si="0"/>
        <v>0</v>
      </c>
      <c r="J21" s="79"/>
      <c r="K21" s="80"/>
      <c r="L21" s="10">
        <f t="shared" si="1"/>
        <v>0</v>
      </c>
      <c r="M21" s="11">
        <f t="shared" si="2"/>
        <v>0</v>
      </c>
      <c r="N21" s="81"/>
      <c r="O21" s="82"/>
      <c r="P21" s="58">
        <f t="shared" si="4"/>
        <v>0</v>
      </c>
      <c r="Q21" s="49">
        <f t="shared" si="5"/>
        <v>0</v>
      </c>
      <c r="R21" s="15"/>
      <c r="S21" s="49">
        <f t="shared" si="3"/>
        <v>0</v>
      </c>
      <c r="T21" s="15"/>
      <c r="U21" s="15"/>
      <c r="V21" s="15"/>
      <c r="W21" s="15"/>
      <c r="X21" s="15"/>
      <c r="Y21" s="85"/>
    </row>
    <row r="22" spans="1:25" ht="26.25" customHeight="1" thickBot="1" x14ac:dyDescent="0.2">
      <c r="A22" s="85"/>
      <c r="B22" s="85"/>
      <c r="C22" s="85"/>
      <c r="D22" s="3"/>
      <c r="E22" s="3"/>
      <c r="F22" s="3"/>
      <c r="G22" s="3"/>
      <c r="H22" s="3"/>
      <c r="I22" s="3"/>
      <c r="J22" s="3"/>
      <c r="K22" s="3"/>
      <c r="L22" s="3"/>
      <c r="M22" s="3"/>
      <c r="N22" s="3"/>
      <c r="O22" s="19" t="s">
        <v>36</v>
      </c>
      <c r="P22" s="51">
        <f>SUM(P16:P21)</f>
        <v>0</v>
      </c>
      <c r="Q22" s="50">
        <f>SUM(Q16:R21)</f>
        <v>0</v>
      </c>
      <c r="R22" s="16"/>
      <c r="S22" s="16"/>
      <c r="T22" s="16"/>
      <c r="U22" s="16"/>
      <c r="V22" s="16"/>
      <c r="W22" s="16"/>
      <c r="X22" s="16"/>
      <c r="Y22" s="85"/>
    </row>
    <row r="23" spans="1:25" ht="18.75" customHeight="1" x14ac:dyDescent="0.15">
      <c r="A23" s="85"/>
      <c r="B23" s="85"/>
      <c r="C23" s="122" t="s">
        <v>58</v>
      </c>
      <c r="D23" s="122"/>
      <c r="E23" s="122"/>
      <c r="F23" s="122"/>
      <c r="G23" s="122"/>
      <c r="H23" s="122"/>
      <c r="I23" s="122"/>
      <c r="J23" s="122"/>
      <c r="K23" s="122"/>
      <c r="L23" s="122"/>
      <c r="M23" s="122"/>
      <c r="N23" s="122"/>
      <c r="O23" s="122"/>
      <c r="P23" s="122"/>
      <c r="Q23" s="122"/>
      <c r="R23" s="16"/>
      <c r="S23" s="16"/>
      <c r="T23" s="16"/>
      <c r="U23" s="16"/>
      <c r="V23" s="16"/>
      <c r="W23" s="16"/>
      <c r="X23" s="16"/>
      <c r="Y23" s="85"/>
    </row>
    <row r="24" spans="1:25" ht="18.75" customHeight="1" x14ac:dyDescent="0.15">
      <c r="A24" s="85"/>
      <c r="B24" s="85"/>
      <c r="C24" s="150" t="s">
        <v>60</v>
      </c>
      <c r="D24" s="150"/>
      <c r="E24" s="150"/>
      <c r="F24" s="150"/>
      <c r="G24" s="150"/>
      <c r="H24" s="150"/>
      <c r="I24" s="150"/>
      <c r="J24" s="150"/>
      <c r="K24" s="150"/>
      <c r="L24" s="150"/>
      <c r="M24" s="150"/>
      <c r="N24" s="150"/>
      <c r="O24" s="150"/>
      <c r="P24" s="150"/>
      <c r="Q24" s="150"/>
      <c r="R24" s="16"/>
      <c r="S24" s="16"/>
      <c r="T24" s="16"/>
      <c r="U24" s="16"/>
      <c r="V24" s="16"/>
      <c r="W24" s="16"/>
      <c r="X24" s="16"/>
      <c r="Y24" s="85"/>
    </row>
    <row r="25" spans="1:25" ht="18.75" customHeight="1" x14ac:dyDescent="0.15">
      <c r="A25" s="85"/>
      <c r="B25" s="85"/>
      <c r="C25" s="136" t="s">
        <v>55</v>
      </c>
      <c r="D25" s="136"/>
      <c r="E25" s="136"/>
      <c r="F25" s="136"/>
      <c r="G25" s="136"/>
      <c r="H25" s="136"/>
      <c r="I25" s="136"/>
      <c r="J25" s="136"/>
      <c r="K25" s="136"/>
      <c r="L25" s="136"/>
      <c r="M25" s="136"/>
      <c r="N25" s="136"/>
      <c r="O25" s="136"/>
      <c r="P25" s="136"/>
      <c r="Q25" s="136"/>
      <c r="R25" s="85"/>
      <c r="S25" s="85"/>
      <c r="T25" s="85"/>
      <c r="U25" s="85"/>
      <c r="V25" s="85"/>
      <c r="W25" s="85"/>
      <c r="X25" s="85"/>
      <c r="Y25" s="85"/>
    </row>
    <row r="26" spans="1:25" ht="26.25" customHeight="1" x14ac:dyDescent="0.15">
      <c r="A26" s="85"/>
      <c r="B26" s="85"/>
      <c r="C26" s="84"/>
      <c r="D26" s="84"/>
      <c r="E26" s="84"/>
      <c r="F26" s="84"/>
      <c r="G26" s="84"/>
      <c r="H26" s="84"/>
      <c r="I26" s="84"/>
      <c r="J26" s="84"/>
      <c r="K26" s="84"/>
      <c r="L26" s="84"/>
      <c r="M26" s="84"/>
      <c r="N26" s="84"/>
      <c r="O26" s="84"/>
      <c r="P26" s="84"/>
      <c r="Q26" s="84"/>
      <c r="R26" s="85"/>
      <c r="S26" s="85"/>
      <c r="T26" s="85"/>
      <c r="U26" s="85"/>
      <c r="V26" s="85"/>
      <c r="W26" s="85"/>
      <c r="X26" s="85"/>
      <c r="Y26" s="85"/>
    </row>
    <row r="27" spans="1:25" ht="26.25" customHeight="1" x14ac:dyDescent="0.15">
      <c r="A27" s="85"/>
      <c r="B27" s="85"/>
      <c r="C27" s="84"/>
      <c r="D27" s="84"/>
      <c r="E27" s="84"/>
      <c r="F27" s="84"/>
      <c r="G27" s="84"/>
      <c r="H27" s="84"/>
      <c r="I27" s="84"/>
      <c r="J27" s="84"/>
      <c r="K27" s="84"/>
      <c r="L27" s="84"/>
      <c r="M27" s="84"/>
      <c r="N27" s="84"/>
      <c r="O27" s="84"/>
      <c r="P27" s="84"/>
      <c r="Q27" s="84"/>
      <c r="R27" s="85"/>
      <c r="S27" s="85"/>
      <c r="T27" s="85"/>
      <c r="U27" s="85"/>
      <c r="V27" s="85"/>
      <c r="W27" s="85"/>
      <c r="X27" s="85"/>
      <c r="Y27" s="85"/>
    </row>
    <row r="28" spans="1:25" ht="26.25" customHeight="1" x14ac:dyDescent="0.15">
      <c r="A28" s="85"/>
      <c r="B28" s="85"/>
      <c r="C28" s="85"/>
      <c r="D28" s="85"/>
      <c r="E28" s="85"/>
      <c r="F28" s="85"/>
      <c r="G28" s="85"/>
      <c r="H28" s="85"/>
      <c r="I28" s="85"/>
      <c r="J28" s="85"/>
      <c r="K28" s="85"/>
      <c r="L28" s="85"/>
      <c r="M28" s="85"/>
      <c r="N28" s="85"/>
      <c r="O28" s="85"/>
      <c r="P28" s="85"/>
      <c r="Q28" s="85"/>
      <c r="R28" s="85"/>
      <c r="S28" s="85"/>
      <c r="T28" s="85"/>
      <c r="U28" s="85"/>
      <c r="V28" s="85"/>
      <c r="W28" s="85"/>
      <c r="X28" s="85"/>
      <c r="Y28" s="85"/>
    </row>
    <row r="29" spans="1:25" ht="26.25" customHeight="1" thickBot="1" x14ac:dyDescent="0.2">
      <c r="A29" s="85"/>
      <c r="B29" s="85"/>
      <c r="C29" s="85"/>
      <c r="D29" s="85"/>
      <c r="E29" s="85"/>
      <c r="F29" s="85"/>
      <c r="G29" s="85"/>
      <c r="H29" s="85"/>
      <c r="I29" s="85"/>
      <c r="J29" s="85"/>
      <c r="K29" s="85"/>
      <c r="L29" s="85"/>
      <c r="M29" s="85"/>
    </row>
    <row r="30" spans="1:25" ht="26.25" customHeight="1" thickTop="1" x14ac:dyDescent="0.15">
      <c r="A30" s="85"/>
      <c r="B30" s="130" t="s">
        <v>20</v>
      </c>
      <c r="C30" s="131"/>
      <c r="D30" s="131"/>
      <c r="E30" s="131"/>
      <c r="F30" s="131"/>
      <c r="G30" s="131"/>
      <c r="H30" s="131"/>
      <c r="I30" s="131"/>
      <c r="J30" s="131"/>
      <c r="K30" s="131"/>
      <c r="L30" s="131"/>
      <c r="M30" s="131"/>
      <c r="N30" s="131"/>
      <c r="O30" s="131"/>
      <c r="P30" s="131"/>
      <c r="Q30" s="131"/>
      <c r="R30" s="132"/>
      <c r="S30" s="85"/>
    </row>
    <row r="31" spans="1:25" ht="26.25" customHeight="1" x14ac:dyDescent="0.15">
      <c r="A31" s="85"/>
      <c r="B31" s="133"/>
      <c r="C31" s="134"/>
      <c r="D31" s="134"/>
      <c r="E31" s="134"/>
      <c r="F31" s="134"/>
      <c r="G31" s="134"/>
      <c r="H31" s="134"/>
      <c r="I31" s="134"/>
      <c r="J31" s="134"/>
      <c r="K31" s="134"/>
      <c r="L31" s="134"/>
      <c r="M31" s="134"/>
      <c r="N31" s="134"/>
      <c r="O31" s="134"/>
      <c r="P31" s="134"/>
      <c r="Q31" s="134"/>
      <c r="R31" s="135"/>
      <c r="S31" s="85"/>
    </row>
    <row r="32" spans="1:25" ht="26.25" customHeight="1" x14ac:dyDescent="0.15">
      <c r="A32" s="85"/>
      <c r="B32" s="32"/>
      <c r="C32" s="2"/>
      <c r="D32" s="2"/>
      <c r="E32" s="2"/>
      <c r="F32" s="2"/>
      <c r="G32" s="2"/>
      <c r="H32" s="2"/>
      <c r="I32" s="2"/>
      <c r="J32" s="2"/>
      <c r="K32" s="2"/>
      <c r="L32" s="2"/>
      <c r="M32" s="139" t="s">
        <v>59</v>
      </c>
      <c r="N32" s="139"/>
      <c r="O32" s="139"/>
      <c r="P32" s="139"/>
      <c r="Q32" s="139"/>
      <c r="R32" s="33"/>
      <c r="S32" s="85"/>
    </row>
    <row r="33" spans="1:28" ht="26.25" customHeight="1" x14ac:dyDescent="0.15">
      <c r="A33" s="85"/>
      <c r="B33" s="34"/>
      <c r="C33" s="143" t="s">
        <v>21</v>
      </c>
      <c r="D33" s="143"/>
      <c r="E33" s="143"/>
      <c r="F33" s="143"/>
      <c r="G33" s="143"/>
      <c r="H33" s="143"/>
      <c r="I33" s="57"/>
      <c r="J33" s="111" t="s">
        <v>22</v>
      </c>
      <c r="K33" s="111"/>
      <c r="L33" s="111"/>
      <c r="M33" s="140"/>
      <c r="N33" s="140"/>
      <c r="O33" s="140"/>
      <c r="P33" s="140"/>
      <c r="Q33" s="140"/>
      <c r="R33" s="33"/>
      <c r="S33" s="85"/>
      <c r="T33" s="85"/>
    </row>
    <row r="34" spans="1:28" ht="26.25" customHeight="1" x14ac:dyDescent="0.15">
      <c r="A34" s="85"/>
      <c r="B34" s="34"/>
      <c r="C34" s="102" t="s">
        <v>19</v>
      </c>
      <c r="D34" s="110" t="s">
        <v>11</v>
      </c>
      <c r="E34" s="110"/>
      <c r="F34" s="110" t="s">
        <v>10</v>
      </c>
      <c r="G34" s="110"/>
      <c r="H34" s="141" t="s">
        <v>46</v>
      </c>
      <c r="I34" s="57"/>
      <c r="J34" s="90" t="s">
        <v>3</v>
      </c>
      <c r="K34" s="23"/>
      <c r="L34" s="24"/>
      <c r="M34" s="140"/>
      <c r="N34" s="140"/>
      <c r="O34" s="140"/>
      <c r="P34" s="140"/>
      <c r="Q34" s="140"/>
      <c r="R34" s="33"/>
      <c r="S34" s="85"/>
      <c r="T34" s="85"/>
    </row>
    <row r="35" spans="1:28" ht="26.25" customHeight="1" x14ac:dyDescent="0.15">
      <c r="A35" s="85"/>
      <c r="B35" s="34"/>
      <c r="C35" s="103"/>
      <c r="D35" s="86" t="s">
        <v>37</v>
      </c>
      <c r="E35" s="86" t="s">
        <v>17</v>
      </c>
      <c r="F35" s="86" t="s">
        <v>37</v>
      </c>
      <c r="G35" s="86" t="s">
        <v>17</v>
      </c>
      <c r="H35" s="142"/>
      <c r="I35" s="57"/>
      <c r="J35" s="91"/>
      <c r="K35" s="86" t="s">
        <v>1</v>
      </c>
      <c r="L35" s="86" t="s">
        <v>2</v>
      </c>
      <c r="M35" s="140"/>
      <c r="N35" s="140"/>
      <c r="O35" s="140"/>
      <c r="P35" s="140"/>
      <c r="Q35" s="140"/>
      <c r="R35" s="35"/>
      <c r="S35" s="85"/>
      <c r="T35" s="85"/>
      <c r="U35" s="85"/>
      <c r="V35" s="85"/>
      <c r="W35" s="85"/>
      <c r="X35" s="85"/>
      <c r="Y35" s="85"/>
      <c r="Z35" s="85"/>
    </row>
    <row r="36" spans="1:28" ht="26.25" customHeight="1" thickBot="1" x14ac:dyDescent="0.2">
      <c r="A36" s="85"/>
      <c r="B36" s="34"/>
      <c r="C36" s="86" t="s">
        <v>14</v>
      </c>
      <c r="D36" s="42">
        <f>IF(D16="加入しない","-",IF(E16="",0,IF(E16="未就学児",0.5,1)))</f>
        <v>0</v>
      </c>
      <c r="E36" s="52">
        <f>IF(D16="加入しない","-",IF(P16&gt;=430000,P16-430000,0))</f>
        <v>0</v>
      </c>
      <c r="F36" s="42">
        <f>IF(D16="加入しない","-",IF(E16="40～64歳",1,0))</f>
        <v>0</v>
      </c>
      <c r="G36" s="52">
        <f>IF(D16="加入しない","-",IF(E16="40～64歳",IF(P16&gt;=430000,P16-430000,0),0))</f>
        <v>0</v>
      </c>
      <c r="H36" s="52">
        <f>IF(S16&gt;0,1,IF(L16&gt;0,1,0))</f>
        <v>0</v>
      </c>
      <c r="I36" s="57"/>
      <c r="J36" s="40">
        <f>IF(D16="加入しない","-",K36+L36)</f>
        <v>0</v>
      </c>
      <c r="K36" s="65">
        <f>IF(D16="加入しない","-",ROUNDDOWN(E36*O8/100,-2)+ROUNDDOWN(E36*P8/100,-2)+ROUNDDOWN(G36*Q8/100,-2))</f>
        <v>0</v>
      </c>
      <c r="L36" s="65">
        <f>IF(D16="加入しない","-",D36*SUM(O9:P9)+F36*Q9)</f>
        <v>0</v>
      </c>
      <c r="M36" s="85"/>
      <c r="N36" s="114" t="s">
        <v>63</v>
      </c>
      <c r="O36" s="114"/>
      <c r="P36" s="114"/>
      <c r="Q36" s="114"/>
      <c r="R36" s="35"/>
      <c r="S36" s="85"/>
      <c r="T36" s="85"/>
      <c r="U36" s="85"/>
      <c r="V36" s="85"/>
      <c r="W36" s="85"/>
      <c r="X36" s="85"/>
      <c r="Y36" s="85"/>
      <c r="Z36" s="85"/>
    </row>
    <row r="37" spans="1:28" ht="26.25" customHeight="1" x14ac:dyDescent="0.15">
      <c r="A37" s="85"/>
      <c r="B37" s="34"/>
      <c r="C37" s="86" t="str">
        <f>IF(D16="加入しない","１人目","２人目")</f>
        <v>２人目</v>
      </c>
      <c r="D37" s="42" t="str">
        <f>IF(E17="","-",IF(E17="未就学児",0.5,1))</f>
        <v>-</v>
      </c>
      <c r="E37" s="52" t="str">
        <f>IF(E17="","-",IF(P17&gt;=430000,P17-430000,0))</f>
        <v>-</v>
      </c>
      <c r="F37" s="42" t="str">
        <f>IF(E17="","-",IF(E17="40～64歳",1,0))</f>
        <v>-</v>
      </c>
      <c r="G37" s="52" t="str">
        <f>IF(E17="","-",IF(E17="40～64歳",IF(P17&gt;=430000,P17-430000,0),0))</f>
        <v>-</v>
      </c>
      <c r="H37" s="52" t="str">
        <f>IF(E17="","-",IF(S17&gt;0,1,IF(L17&gt;0,1,0)))</f>
        <v>-</v>
      </c>
      <c r="I37" s="57"/>
      <c r="J37" s="41" t="str">
        <f>IF(E17="","-",K37+L37)</f>
        <v>-</v>
      </c>
      <c r="K37" s="65" t="str">
        <f>IF(E17="","-",ROUNDDOWN(E37*O$8/100,-2)+ROUNDDOWN(E37*P$8/100,-2)+ROUNDDOWN(G37*Q$8/100,-2))</f>
        <v>-</v>
      </c>
      <c r="L37" s="65" t="str">
        <f>IF(E17="","-",D37*SUM(O$9:P$9)+F37*Q$9)</f>
        <v>-</v>
      </c>
      <c r="M37" s="85"/>
      <c r="N37" s="104">
        <f>IF(ROUNDDOWN(E42*O8/100,-2)+ROUNDDOWN(E42*P8/100,-2)+D42*SUM(O9:P9)&lt;SUM(O10:P10),ROUNDDOWN(E42*O8/100,-2)+ROUNDDOWN(E42*P8/100,-2)+D42*SUM(O9:P9),SUM(O10:P10))+IF(ROUNDDOWN(G42*Q8/100,-2)+F42*Q9&lt;Q10,ROUNDDOWN(G42*Q8/100,-2)+F42*Q9,Q10)</f>
        <v>0</v>
      </c>
      <c r="O37" s="105"/>
      <c r="P37" s="106"/>
      <c r="Q37" s="112" t="s">
        <v>23</v>
      </c>
      <c r="R37" s="35"/>
      <c r="S37" s="85"/>
      <c r="T37" s="85"/>
      <c r="U37" s="85"/>
      <c r="V37" s="85"/>
      <c r="W37" s="85"/>
      <c r="X37" s="85"/>
      <c r="Y37" s="85"/>
      <c r="Z37" s="85"/>
    </row>
    <row r="38" spans="1:28" ht="26.25" customHeight="1" thickBot="1" x14ac:dyDescent="0.2">
      <c r="A38" s="85"/>
      <c r="B38" s="34"/>
      <c r="C38" s="86" t="str">
        <f>IF(D16="加入しない","２人目","３人目")</f>
        <v>３人目</v>
      </c>
      <c r="D38" s="42" t="str">
        <f t="shared" ref="D38:D41" si="6">IF(E18="","-",IF(E18="未就学児",0.5,1))</f>
        <v>-</v>
      </c>
      <c r="E38" s="52" t="str">
        <f>IF(E18="","-",IF(P18&gt;=430000,P18-430000,0))</f>
        <v>-</v>
      </c>
      <c r="F38" s="42" t="str">
        <f>IF(E18="","-",IF(E18="40～64歳",1,0))</f>
        <v>-</v>
      </c>
      <c r="G38" s="52" t="str">
        <f>IF(E18="","-",IF(E18="40～64歳",IF(P18&gt;=430000,P18-430000,0),0))</f>
        <v>-</v>
      </c>
      <c r="H38" s="52" t="str">
        <f t="shared" ref="H38:H41" si="7">IF(E18="","-",IF(S18&gt;0,1,IF(L18&gt;0,1,0)))</f>
        <v>-</v>
      </c>
      <c r="I38" s="57"/>
      <c r="J38" s="41" t="str">
        <f>IF(E18="","-",K38+L38)</f>
        <v>-</v>
      </c>
      <c r="K38" s="65" t="str">
        <f>IF(E18="","-",ROUNDDOWN(E38*O$8/100,-2)+ROUNDDOWN(E38*P$8/100,-2)+ROUNDDOWN(G38*Q$8/100,-2))</f>
        <v>-</v>
      </c>
      <c r="L38" s="65" t="str">
        <f t="shared" ref="L38:L41" si="8">IF(E18="","-",D38*SUM(O$9:P$9)+F38*Q$9)</f>
        <v>-</v>
      </c>
      <c r="M38" s="85"/>
      <c r="N38" s="107"/>
      <c r="O38" s="108"/>
      <c r="P38" s="109"/>
      <c r="Q38" s="113"/>
      <c r="R38" s="33"/>
      <c r="S38" s="85"/>
      <c r="T38" s="85"/>
      <c r="U38" s="85"/>
      <c r="V38" s="85"/>
      <c r="W38" s="85"/>
      <c r="X38" s="85"/>
      <c r="Y38" s="85"/>
      <c r="Z38" s="85"/>
    </row>
    <row r="39" spans="1:28" ht="26.25" customHeight="1" x14ac:dyDescent="0.15">
      <c r="A39" s="85"/>
      <c r="B39" s="34"/>
      <c r="C39" s="86" t="str">
        <f>IF(D16="加入しない","３人目","４人目")</f>
        <v>４人目</v>
      </c>
      <c r="D39" s="42" t="str">
        <f t="shared" si="6"/>
        <v>-</v>
      </c>
      <c r="E39" s="52" t="str">
        <f>IF(E19="","-",IF(P19&gt;=430000,P19-430000,0))</f>
        <v>-</v>
      </c>
      <c r="F39" s="42" t="str">
        <f>IF(E19="","-",IF(E19="40～64歳",1,0))</f>
        <v>-</v>
      </c>
      <c r="G39" s="52" t="str">
        <f>IF(E19="","-",IF(E19="40～64歳",IF(P19&gt;=430000,P19-430000,0),0))</f>
        <v>-</v>
      </c>
      <c r="H39" s="52" t="str">
        <f t="shared" si="7"/>
        <v>-</v>
      </c>
      <c r="I39" s="57"/>
      <c r="J39" s="41" t="str">
        <f>IF(E19="","-",K39+L39)</f>
        <v>-</v>
      </c>
      <c r="K39" s="65" t="str">
        <f t="shared" ref="K39:K41" si="9">IF(E19="","-",ROUNDDOWN(E39*O$8/100,-2)+ROUNDDOWN(E39*P$8/100,-2)+ROUNDDOWN(G39*Q$8/100,-2))</f>
        <v>-</v>
      </c>
      <c r="L39" s="65" t="str">
        <f t="shared" si="8"/>
        <v>-</v>
      </c>
      <c r="M39" s="85"/>
      <c r="N39" s="85" t="s">
        <v>68</v>
      </c>
      <c r="O39" s="68">
        <f>SUM(O10:Q10)</f>
        <v>1040000</v>
      </c>
      <c r="P39" s="85" t="s">
        <v>69</v>
      </c>
      <c r="Q39" s="85"/>
      <c r="R39" s="33"/>
      <c r="S39" s="85"/>
      <c r="T39" s="85"/>
      <c r="U39" s="85"/>
      <c r="V39" s="85"/>
      <c r="W39" s="85"/>
      <c r="X39" s="85"/>
      <c r="Y39" s="85"/>
      <c r="Z39" s="85"/>
    </row>
    <row r="40" spans="1:28" ht="26.25" customHeight="1" x14ac:dyDescent="0.15">
      <c r="A40" s="85"/>
      <c r="B40" s="34"/>
      <c r="C40" s="86" t="str">
        <f>IF(D16="加入しない","４人目","５人目")</f>
        <v>５人目</v>
      </c>
      <c r="D40" s="42" t="str">
        <f t="shared" si="6"/>
        <v>-</v>
      </c>
      <c r="E40" s="52" t="str">
        <f>IF(E20="","-",IF(P20&gt;=430000,P20-430000,0))</f>
        <v>-</v>
      </c>
      <c r="F40" s="42" t="str">
        <f>IF(E20="","-",IF(E20="40～64歳",1,0))</f>
        <v>-</v>
      </c>
      <c r="G40" s="52" t="str">
        <f>IF(E20="","-",IF(E20="40～64歳",IF(P20&gt;=430000,P20-430000,0),0))</f>
        <v>-</v>
      </c>
      <c r="H40" s="52" t="str">
        <f t="shared" si="7"/>
        <v>-</v>
      </c>
      <c r="I40" s="57"/>
      <c r="J40" s="41" t="str">
        <f>IF(E20="","-",K40+L40)</f>
        <v>-</v>
      </c>
      <c r="K40" s="65" t="str">
        <f t="shared" si="9"/>
        <v>-</v>
      </c>
      <c r="L40" s="65" t="str">
        <f t="shared" si="8"/>
        <v>-</v>
      </c>
      <c r="M40" s="85"/>
      <c r="N40" s="98" t="s">
        <v>0</v>
      </c>
      <c r="O40" s="98"/>
      <c r="P40" s="98"/>
      <c r="Q40" s="98"/>
      <c r="R40" s="33"/>
      <c r="S40" s="85"/>
      <c r="T40" s="85"/>
      <c r="U40" s="85"/>
      <c r="V40" s="85"/>
      <c r="W40" s="85"/>
      <c r="X40" s="85"/>
      <c r="Y40" s="85"/>
      <c r="Z40" s="85"/>
    </row>
    <row r="41" spans="1:28" ht="26.25" customHeight="1" thickBot="1" x14ac:dyDescent="0.2">
      <c r="A41" s="85"/>
      <c r="B41" s="34"/>
      <c r="C41" s="86" t="str">
        <f>IF(D16="加入しない","５人目","６人目")</f>
        <v>６人目</v>
      </c>
      <c r="D41" s="44" t="str">
        <f t="shared" si="6"/>
        <v>-</v>
      </c>
      <c r="E41" s="53" t="str">
        <f>IF(E21="","-",IF(P21&gt;=430000,P21-430000,0))</f>
        <v>-</v>
      </c>
      <c r="F41" s="44" t="str">
        <f>IF(E21="","-",IF(E21="40～64歳",1,0))</f>
        <v>-</v>
      </c>
      <c r="G41" s="53" t="str">
        <f>IF(E21="","-",IF(E21="40～64歳",IF(P21&gt;=430000,P21-430000,0),0))</f>
        <v>-</v>
      </c>
      <c r="H41" s="53" t="str">
        <f t="shared" si="7"/>
        <v>-</v>
      </c>
      <c r="I41" s="57"/>
      <c r="J41" s="41" t="str">
        <f>IF(E21="","-",K41+L41)</f>
        <v>-</v>
      </c>
      <c r="K41" s="65" t="str">
        <f t="shared" si="9"/>
        <v>-</v>
      </c>
      <c r="L41" s="65" t="str">
        <f t="shared" si="8"/>
        <v>-</v>
      </c>
      <c r="M41" s="85"/>
      <c r="N41" s="93">
        <f>ROUNDDOWN(N37/12,0)</f>
        <v>0</v>
      </c>
      <c r="O41" s="94"/>
      <c r="P41" s="95"/>
      <c r="Q41" s="29" t="s">
        <v>4</v>
      </c>
      <c r="R41" s="33"/>
      <c r="S41" s="85"/>
      <c r="T41" s="85"/>
      <c r="U41" s="85"/>
      <c r="V41" s="85"/>
      <c r="W41" s="85"/>
      <c r="X41" s="85"/>
      <c r="Y41" s="85"/>
      <c r="Z41" s="85"/>
    </row>
    <row r="42" spans="1:28" ht="26.25" customHeight="1" thickTop="1" x14ac:dyDescent="0.15">
      <c r="A42" s="85"/>
      <c r="B42" s="34"/>
      <c r="C42" s="85"/>
      <c r="D42" s="43">
        <f>SUM(D36:D41)</f>
        <v>0</v>
      </c>
      <c r="E42" s="54">
        <f>SUM(E36:E41)</f>
        <v>0</v>
      </c>
      <c r="F42" s="43">
        <f>SUM(F36:F41)</f>
        <v>0</v>
      </c>
      <c r="G42" s="54">
        <f>SUM(G36:G41)</f>
        <v>0</v>
      </c>
      <c r="H42" s="54">
        <f>SUM(H36:H41)</f>
        <v>0</v>
      </c>
      <c r="I42" s="57"/>
      <c r="J42" s="92" t="s">
        <v>31</v>
      </c>
      <c r="K42" s="92"/>
      <c r="L42" s="92"/>
      <c r="M42" s="85"/>
      <c r="N42" s="136" t="s">
        <v>9</v>
      </c>
      <c r="O42" s="136"/>
      <c r="P42" s="136"/>
      <c r="Q42" s="136"/>
      <c r="R42" s="33"/>
      <c r="S42" s="85"/>
      <c r="T42" s="85"/>
      <c r="U42" s="85"/>
      <c r="V42" s="85"/>
      <c r="W42" s="85"/>
      <c r="X42" s="85"/>
      <c r="Y42" s="85"/>
      <c r="Z42" s="85"/>
    </row>
    <row r="43" spans="1:28" ht="26.25" customHeight="1" thickBot="1" x14ac:dyDescent="0.2">
      <c r="A43" s="85"/>
      <c r="B43" s="36"/>
      <c r="C43" s="37"/>
      <c r="D43" s="37"/>
      <c r="E43" s="37"/>
      <c r="F43" s="37"/>
      <c r="G43" s="37"/>
      <c r="H43" s="37"/>
      <c r="I43" s="37"/>
      <c r="J43" s="37"/>
      <c r="K43" s="37"/>
      <c r="L43" s="37"/>
      <c r="M43" s="37"/>
      <c r="N43" s="37"/>
      <c r="O43" s="37"/>
      <c r="P43" s="37"/>
      <c r="Q43" s="37"/>
      <c r="R43" s="38"/>
      <c r="S43" s="85"/>
      <c r="T43" s="85"/>
      <c r="U43" s="85"/>
      <c r="V43" s="85"/>
      <c r="W43" s="85"/>
      <c r="X43" s="85"/>
      <c r="Y43" s="85"/>
      <c r="Z43" s="85"/>
    </row>
    <row r="44" spans="1:28" ht="26.25" customHeight="1" thickTop="1" x14ac:dyDescent="0.15">
      <c r="A44" s="85"/>
      <c r="B44" s="85"/>
      <c r="C44" s="85"/>
      <c r="D44" s="85"/>
      <c r="E44" s="85"/>
      <c r="F44" s="85"/>
      <c r="G44" s="85"/>
      <c r="H44" s="85"/>
      <c r="I44" s="85"/>
      <c r="J44" s="85"/>
      <c r="K44" s="85"/>
      <c r="L44" s="85"/>
      <c r="M44" s="85"/>
      <c r="N44" s="85"/>
      <c r="O44" s="85"/>
      <c r="P44" s="85"/>
      <c r="Q44" s="85"/>
      <c r="R44" s="85"/>
      <c r="S44" s="85"/>
      <c r="T44" s="85"/>
      <c r="V44" s="85"/>
      <c r="W44" s="85"/>
      <c r="X44" s="85"/>
      <c r="Y44" s="85"/>
      <c r="Z44" s="85"/>
      <c r="AA44" s="85"/>
      <c r="AB44" s="85"/>
    </row>
    <row r="45" spans="1:28" ht="26.25" customHeight="1" x14ac:dyDescent="0.15">
      <c r="A45" s="85"/>
      <c r="B45" s="85"/>
      <c r="C45" s="85"/>
      <c r="D45" s="85"/>
      <c r="E45" s="85"/>
      <c r="F45" s="85"/>
      <c r="G45" s="85"/>
      <c r="H45" s="85"/>
      <c r="I45" s="85"/>
      <c r="J45" s="85"/>
      <c r="K45" s="85"/>
      <c r="L45" s="85"/>
      <c r="M45" s="85"/>
      <c r="N45" s="85"/>
      <c r="O45" s="85"/>
      <c r="P45" s="85"/>
      <c r="R45" s="85"/>
      <c r="S45" s="85"/>
      <c r="T45" s="85"/>
      <c r="U45" s="85"/>
      <c r="V45" s="85"/>
      <c r="W45" s="85"/>
    </row>
    <row r="46" spans="1:28" ht="26.25" customHeight="1" x14ac:dyDescent="0.15">
      <c r="B46" s="99" t="s">
        <v>34</v>
      </c>
      <c r="C46" s="100"/>
      <c r="D46" s="100"/>
      <c r="E46" s="100"/>
      <c r="F46" s="100"/>
      <c r="G46" s="100"/>
      <c r="H46" s="100"/>
      <c r="I46" s="100"/>
      <c r="J46" s="100"/>
      <c r="K46" s="100"/>
      <c r="L46" s="100"/>
      <c r="M46" s="100"/>
      <c r="N46" s="100"/>
      <c r="O46" s="100"/>
      <c r="P46" s="100"/>
      <c r="Q46" s="100"/>
      <c r="R46" s="101"/>
      <c r="T46" s="85"/>
      <c r="U46" s="85"/>
      <c r="V46" s="85"/>
      <c r="W46" s="85"/>
      <c r="X46" s="85"/>
    </row>
    <row r="47" spans="1:28" ht="19.5" customHeight="1" x14ac:dyDescent="0.15">
      <c r="B47" s="25"/>
      <c r="C47" s="26"/>
      <c r="D47" s="26"/>
      <c r="E47" s="26"/>
      <c r="F47" s="26"/>
      <c r="G47" s="26"/>
      <c r="H47" s="26"/>
      <c r="I47" s="26"/>
      <c r="J47" s="26"/>
      <c r="K47" s="26"/>
      <c r="L47" s="26"/>
      <c r="M47" s="26"/>
      <c r="N47" s="26"/>
      <c r="O47" s="26"/>
      <c r="P47" s="26"/>
      <c r="Q47" s="26"/>
      <c r="R47" s="27"/>
      <c r="T47" s="85"/>
      <c r="U47" s="85"/>
      <c r="V47" s="85"/>
      <c r="W47" s="85"/>
      <c r="X47" s="85"/>
    </row>
    <row r="48" spans="1:28" ht="26.25" customHeight="1" x14ac:dyDescent="0.15">
      <c r="B48" s="18"/>
      <c r="C48" s="138" t="s">
        <v>39</v>
      </c>
      <c r="D48" s="138"/>
      <c r="E48" s="138"/>
      <c r="F48" s="138"/>
      <c r="G48" s="138"/>
      <c r="H48" s="138"/>
      <c r="I48" s="138"/>
      <c r="J48" s="138"/>
      <c r="K48" s="138"/>
      <c r="L48" s="138"/>
      <c r="M48" s="138"/>
      <c r="N48" s="138"/>
      <c r="O48" s="138"/>
      <c r="P48" s="138"/>
      <c r="Q48" s="138"/>
      <c r="R48" s="17"/>
      <c r="T48" s="85"/>
      <c r="U48" s="85"/>
      <c r="V48" s="85"/>
      <c r="W48" s="85"/>
      <c r="X48" s="85"/>
    </row>
    <row r="49" spans="2:27" ht="34.5" customHeight="1" x14ac:dyDescent="0.15">
      <c r="B49" s="13"/>
      <c r="C49" s="110" t="s">
        <v>5</v>
      </c>
      <c r="D49" s="110"/>
      <c r="E49" s="110"/>
      <c r="F49" s="110"/>
      <c r="G49" s="110"/>
      <c r="H49" s="110"/>
      <c r="I49" s="110"/>
      <c r="J49" s="86" t="s">
        <v>12</v>
      </c>
      <c r="K49" s="97" t="s">
        <v>48</v>
      </c>
      <c r="L49" s="97"/>
      <c r="M49" s="59"/>
      <c r="N49" s="96" t="s">
        <v>44</v>
      </c>
      <c r="O49" s="96"/>
      <c r="P49" s="96"/>
      <c r="Q49" s="96"/>
      <c r="R49" s="14"/>
      <c r="T49" s="85"/>
      <c r="U49" s="85"/>
      <c r="V49" s="85"/>
      <c r="W49" s="85"/>
      <c r="X49" s="85"/>
    </row>
    <row r="50" spans="2:27" ht="26.25" customHeight="1" x14ac:dyDescent="0.15">
      <c r="B50" s="13"/>
      <c r="C50" s="129" t="s">
        <v>62</v>
      </c>
      <c r="D50" s="129"/>
      <c r="E50" s="129"/>
      <c r="F50" s="129"/>
      <c r="G50" s="129"/>
      <c r="H50" s="129"/>
      <c r="I50" s="129"/>
      <c r="J50" s="39" t="s">
        <v>6</v>
      </c>
      <c r="K50" s="89">
        <f>430000+IF(H42-1&gt;0,H42-1,0)*100000</f>
        <v>430000</v>
      </c>
      <c r="L50" s="89"/>
      <c r="M50" s="59"/>
      <c r="N50" s="12">
        <f>IF(Q22&gt;430000+IF(H42-1&gt;0,H42-1,0)*100000,"該当しません",ROUNDDOWN(E42*O8/100,-2)+ROUNDDOWN(E42*P8/100,-2)+D42*SUM(O9:P9)*0.3+ROUNDDOWN(G42*Q8/100,-2)+F42*Q9*0.3)</f>
        <v>0</v>
      </c>
      <c r="O50" s="30" t="s">
        <v>13</v>
      </c>
      <c r="P50" s="12">
        <f>IF(N50="該当しません","該当しません",ROUNDDOWN(N50/12,0))</f>
        <v>0</v>
      </c>
      <c r="Q50" s="29" t="s">
        <v>4</v>
      </c>
      <c r="R50" s="14"/>
      <c r="T50" s="85"/>
      <c r="U50" s="85"/>
      <c r="V50" s="85"/>
      <c r="W50" s="85"/>
      <c r="X50" s="85"/>
    </row>
    <row r="51" spans="2:27" ht="26.25" customHeight="1" x14ac:dyDescent="0.15">
      <c r="B51" s="13"/>
      <c r="C51" s="129" t="s">
        <v>78</v>
      </c>
      <c r="D51" s="129"/>
      <c r="E51" s="129"/>
      <c r="F51" s="129"/>
      <c r="G51" s="129"/>
      <c r="H51" s="129"/>
      <c r="I51" s="129"/>
      <c r="J51" s="39" t="s">
        <v>7</v>
      </c>
      <c r="K51" s="89">
        <f>430000+IF(H42-1&gt;0,H42-1,0)*100000+IF(D16="加入しない",COUNT(D37:D41),COUNT(D36:D41))*295000</f>
        <v>725000</v>
      </c>
      <c r="L51" s="89"/>
      <c r="M51" s="59"/>
      <c r="N51" s="12">
        <f>IF(Q22&gt;430000+IF(H42-1&gt;0,H42-1,0)*100000+D42*295000,"該当しません",ROUNDDOWN(E42*O8/100,-2)+ROUNDDOWN(E42*P8/100,-2)+D42*SUM(O9:P9)*0.5+ROUNDDOWN(G42*Q8/100,-2)+F42*Q9*0.5)</f>
        <v>0</v>
      </c>
      <c r="O51" s="30" t="s">
        <v>13</v>
      </c>
      <c r="P51" s="12">
        <f>IF(N51="該当しません","該当しません",ROUNDDOWN(N51/12,0))</f>
        <v>0</v>
      </c>
      <c r="Q51" s="29" t="s">
        <v>4</v>
      </c>
      <c r="R51" s="14"/>
      <c r="T51" s="85"/>
      <c r="U51" s="85"/>
      <c r="V51" s="85"/>
      <c r="W51" s="85"/>
      <c r="X51" s="85"/>
    </row>
    <row r="52" spans="2:27" ht="26.25" customHeight="1" x14ac:dyDescent="0.15">
      <c r="B52" s="13"/>
      <c r="C52" s="129" t="s">
        <v>79</v>
      </c>
      <c r="D52" s="129"/>
      <c r="E52" s="129"/>
      <c r="F52" s="129"/>
      <c r="G52" s="129"/>
      <c r="H52" s="129"/>
      <c r="I52" s="129"/>
      <c r="J52" s="39" t="s">
        <v>8</v>
      </c>
      <c r="K52" s="89">
        <f>430000+IF(H42-1&gt;0,H42-1,0)*100000+IF(D16="加入しない",COUNT(D37:D41),COUNT(D36:D41))*545000</f>
        <v>975000</v>
      </c>
      <c r="L52" s="89"/>
      <c r="M52" s="59"/>
      <c r="N52" s="12">
        <f>IF(Q22&gt;430000+IF(H42-1&gt;0,H42-1,0)*100000+D42*545000,"該当しません",ROUNDDOWN(E42*O8/100,-2)+ROUNDDOWN(E42*P8/100,-2)+D42*SUM(O9:P9)*0.8+ROUNDDOWN(G42*Q8/100,-2)+F42*Q9*0.8)</f>
        <v>0</v>
      </c>
      <c r="O52" s="30" t="s">
        <v>13</v>
      </c>
      <c r="P52" s="12">
        <f>IF(N52="該当しません","該当しません",ROUNDDOWN(N52/12,0))</f>
        <v>0</v>
      </c>
      <c r="Q52" s="29" t="s">
        <v>4</v>
      </c>
      <c r="R52" s="14"/>
      <c r="T52" s="85"/>
      <c r="U52" s="85"/>
      <c r="V52" s="85"/>
      <c r="W52" s="85"/>
      <c r="X52" s="85"/>
    </row>
    <row r="53" spans="2:27" ht="33.75" customHeight="1" x14ac:dyDescent="0.15">
      <c r="B53" s="4"/>
      <c r="C53" s="121" t="s">
        <v>49</v>
      </c>
      <c r="D53" s="121"/>
      <c r="E53" s="121"/>
      <c r="F53" s="121"/>
      <c r="G53" s="121"/>
      <c r="H53" s="121"/>
      <c r="I53" s="121"/>
      <c r="J53" s="121"/>
      <c r="K53" s="121"/>
      <c r="L53" s="121"/>
      <c r="M53" s="121"/>
      <c r="N53" s="121"/>
      <c r="O53" s="121"/>
      <c r="P53" s="121"/>
      <c r="Q53" s="121"/>
      <c r="R53" s="5"/>
      <c r="T53" s="85"/>
      <c r="U53" s="85"/>
      <c r="V53" s="85"/>
      <c r="W53" s="85"/>
      <c r="X53" s="85"/>
    </row>
    <row r="54" spans="2:27" ht="26.25" customHeight="1" x14ac:dyDescent="0.15">
      <c r="M54" s="85"/>
      <c r="N54" s="85"/>
      <c r="O54" s="85"/>
      <c r="P54" s="85"/>
      <c r="Q54" s="85"/>
      <c r="R54" s="85"/>
      <c r="S54" s="85"/>
      <c r="T54" s="85"/>
      <c r="U54" s="85"/>
      <c r="V54" s="85"/>
      <c r="W54" s="85"/>
      <c r="Z54" s="85"/>
      <c r="AA54" s="85"/>
    </row>
    <row r="55" spans="2:27" ht="26.25" customHeight="1" x14ac:dyDescent="0.15">
      <c r="L55" s="85"/>
      <c r="N55" s="85"/>
      <c r="O55" s="85"/>
      <c r="P55" s="85"/>
    </row>
    <row r="56" spans="2:27" ht="26.25" customHeight="1" x14ac:dyDescent="0.15">
      <c r="N56" s="85"/>
      <c r="O56" s="85"/>
      <c r="P56" s="85"/>
    </row>
    <row r="58" spans="2:27" ht="26.25" customHeight="1" x14ac:dyDescent="0.15">
      <c r="N58" s="85"/>
      <c r="O58" s="85"/>
      <c r="P58" s="85"/>
      <c r="Q58" s="85"/>
    </row>
    <row r="59" spans="2:27" ht="26.25" customHeight="1" x14ac:dyDescent="0.15">
      <c r="N59" s="85"/>
      <c r="O59" s="85"/>
      <c r="P59" s="85"/>
      <c r="Q59" s="85"/>
      <c r="R59" s="85"/>
    </row>
  </sheetData>
  <sheetProtection algorithmName="SHA-512" hashValue="iUGC+zZTV/EPwwlPREGpChZt/KcYpjQLR1Q4kKPFp/BnHdiXyOujOvyszJFKkR7lLbu7SBvaAvP/jl6fN3kzJw==" saltValue="KpgKSY66s7iybFnHjO2N0Q==" spinCount="100000" sheet="1" objects="1" scenarios="1"/>
  <protectedRanges>
    <protectedRange sqref="D16:F16 E17:F21" name="範囲1"/>
  </protectedRanges>
  <mergeCells count="57">
    <mergeCell ref="S14:S15"/>
    <mergeCell ref="B4:R4"/>
    <mergeCell ref="B3:R3"/>
    <mergeCell ref="G13:G15"/>
    <mergeCell ref="D13:D14"/>
    <mergeCell ref="E13:E14"/>
    <mergeCell ref="F13:F14"/>
    <mergeCell ref="H14:H15"/>
    <mergeCell ref="J14:J15"/>
    <mergeCell ref="K14:K15"/>
    <mergeCell ref="P13:P15"/>
    <mergeCell ref="Q13:Q15"/>
    <mergeCell ref="C12:P12"/>
    <mergeCell ref="N6:Q6"/>
    <mergeCell ref="C6:L7"/>
    <mergeCell ref="C8:L8"/>
    <mergeCell ref="M32:Q35"/>
    <mergeCell ref="H34:H35"/>
    <mergeCell ref="C33:H33"/>
    <mergeCell ref="O13:O15"/>
    <mergeCell ref="N13:N15"/>
    <mergeCell ref="L13:L15"/>
    <mergeCell ref="C25:Q25"/>
    <mergeCell ref="C13:C15"/>
    <mergeCell ref="C24:Q24"/>
    <mergeCell ref="C9:L9"/>
    <mergeCell ref="C10:L10"/>
    <mergeCell ref="C53:Q53"/>
    <mergeCell ref="C23:Q23"/>
    <mergeCell ref="M13:M15"/>
    <mergeCell ref="I13:I15"/>
    <mergeCell ref="C51:I51"/>
    <mergeCell ref="C52:I52"/>
    <mergeCell ref="C49:I49"/>
    <mergeCell ref="C50:I50"/>
    <mergeCell ref="B30:R31"/>
    <mergeCell ref="F34:G34"/>
    <mergeCell ref="N42:Q42"/>
    <mergeCell ref="J13:K13"/>
    <mergeCell ref="K52:L52"/>
    <mergeCell ref="C48:Q48"/>
    <mergeCell ref="N2:P2"/>
    <mergeCell ref="K51:L51"/>
    <mergeCell ref="J34:J35"/>
    <mergeCell ref="J42:L42"/>
    <mergeCell ref="N41:P41"/>
    <mergeCell ref="N49:Q49"/>
    <mergeCell ref="K49:L49"/>
    <mergeCell ref="N40:Q40"/>
    <mergeCell ref="B46:R46"/>
    <mergeCell ref="C34:C35"/>
    <mergeCell ref="N37:P38"/>
    <mergeCell ref="K50:L50"/>
    <mergeCell ref="D34:E34"/>
    <mergeCell ref="J33:L33"/>
    <mergeCell ref="Q37:Q38"/>
    <mergeCell ref="N36:Q36"/>
  </mergeCells>
  <phoneticPr fontId="1"/>
  <dataValidations count="3">
    <dataValidation type="list" allowBlank="1" showInputMessage="1" showErrorMessage="1" sqref="D16" xr:uid="{00000000-0002-0000-0000-000000000000}">
      <formula1>"加入する,加入しない"</formula1>
    </dataValidation>
    <dataValidation type="list" allowBlank="1" showInputMessage="1" showErrorMessage="1" sqref="F16:F21" xr:uid="{00000000-0002-0000-0000-000001000000}">
      <formula1>"該当する,該当しない"</formula1>
    </dataValidation>
    <dataValidation type="list" allowBlank="1" showInputMessage="1" showErrorMessage="1" sqref="E16:E21" xr:uid="{00000000-0002-0000-0000-000002000000}">
      <formula1>"未就学児,就学児～39歳,40～64歳,65歳以上"</formula1>
    </dataValidation>
  </dataValidations>
  <printOptions horizontalCentered="1"/>
  <pageMargins left="0.23622047244094491" right="0.23622047244094491" top="0.55118110236220474" bottom="0.55118110236220474" header="0.31496062992125984" footer="0.31496062992125984"/>
  <pageSetup paperSize="9" scale="6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データクリア">
                <anchor moveWithCells="1" sizeWithCells="1">
                  <from>
                    <xdr:col>11</xdr:col>
                    <xdr:colOff>571500</xdr:colOff>
                    <xdr:row>11</xdr:row>
                    <xdr:rowOff>28575</xdr:rowOff>
                  </from>
                  <to>
                    <xdr:col>13</xdr:col>
                    <xdr:colOff>238125</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87D0-14C6-425A-869D-17FB06A9FA42}">
  <sheetPr codeName="Sheet2">
    <pageSetUpPr fitToPage="1"/>
  </sheetPr>
  <dimension ref="A2:AB59"/>
  <sheetViews>
    <sheetView view="pageBreakPreview" zoomScale="75" zoomScaleNormal="80" zoomScaleSheetLayoutView="75" workbookViewId="0">
      <selection activeCell="N51" sqref="N51"/>
    </sheetView>
  </sheetViews>
  <sheetFormatPr defaultColWidth="10" defaultRowHeight="26.25" customHeight="1" x14ac:dyDescent="0.15"/>
  <cols>
    <col min="1" max="2" width="3.125" style="1" customWidth="1"/>
    <col min="3" max="8" width="10" style="1"/>
    <col min="9" max="9" width="10" style="1" customWidth="1"/>
    <col min="10" max="17" width="10" style="1"/>
    <col min="18" max="18" width="3.125" style="1" customWidth="1"/>
    <col min="19" max="16384" width="10" style="1"/>
  </cols>
  <sheetData>
    <row r="2" spans="1:25" ht="26.25" customHeight="1" x14ac:dyDescent="0.15">
      <c r="N2" s="88">
        <f ca="1">TODAY()</f>
        <v>45352</v>
      </c>
      <c r="O2" s="88"/>
      <c r="P2" s="88"/>
      <c r="Q2" s="61" t="s">
        <v>61</v>
      </c>
      <c r="T2" s="64"/>
    </row>
    <row r="3" spans="1:25" ht="26.25" customHeight="1" x14ac:dyDescent="0.15">
      <c r="B3" s="153" t="s">
        <v>65</v>
      </c>
      <c r="C3" s="153"/>
      <c r="D3" s="153"/>
      <c r="E3" s="153"/>
      <c r="F3" s="153"/>
      <c r="G3" s="153"/>
      <c r="H3" s="153"/>
      <c r="I3" s="153"/>
      <c r="J3" s="153"/>
      <c r="K3" s="153"/>
      <c r="L3" s="153"/>
      <c r="M3" s="153"/>
      <c r="N3" s="153"/>
      <c r="O3" s="153"/>
      <c r="P3" s="153"/>
      <c r="Q3" s="153"/>
      <c r="R3" s="153"/>
    </row>
    <row r="4" spans="1:25" ht="26.25" customHeight="1" x14ac:dyDescent="0.15">
      <c r="B4" s="153" t="s">
        <v>32</v>
      </c>
      <c r="C4" s="153"/>
      <c r="D4" s="153"/>
      <c r="E4" s="153"/>
      <c r="F4" s="153"/>
      <c r="G4" s="153"/>
      <c r="H4" s="153"/>
      <c r="I4" s="153"/>
      <c r="J4" s="153"/>
      <c r="K4" s="153"/>
      <c r="L4" s="153"/>
      <c r="M4" s="153"/>
      <c r="N4" s="153"/>
      <c r="O4" s="153"/>
      <c r="P4" s="153"/>
      <c r="Q4" s="153"/>
      <c r="R4" s="153"/>
    </row>
    <row r="5" spans="1:25" s="47" customFormat="1" ht="26.25" customHeight="1" thickBot="1" x14ac:dyDescent="0.2">
      <c r="B5" s="45"/>
      <c r="C5" s="45"/>
      <c r="D5" s="45"/>
      <c r="E5" s="45"/>
      <c r="F5" s="45"/>
      <c r="G5" s="45"/>
      <c r="H5" s="45"/>
      <c r="I5" s="45"/>
      <c r="J5" s="45"/>
      <c r="K5" s="45"/>
      <c r="L5" s="45"/>
      <c r="M5" s="45"/>
      <c r="N5" s="45"/>
      <c r="O5" s="45"/>
      <c r="P5" s="45"/>
      <c r="Q5" s="45"/>
      <c r="R5" s="46"/>
    </row>
    <row r="6" spans="1:25" ht="26.25" customHeight="1" thickTop="1" x14ac:dyDescent="0.15">
      <c r="B6" s="22"/>
      <c r="C6" s="164" t="s">
        <v>35</v>
      </c>
      <c r="D6" s="165"/>
      <c r="E6" s="165"/>
      <c r="F6" s="165"/>
      <c r="G6" s="165"/>
      <c r="H6" s="165"/>
      <c r="I6" s="165"/>
      <c r="J6" s="165"/>
      <c r="K6" s="165"/>
      <c r="L6" s="166"/>
      <c r="M6" s="45"/>
      <c r="N6" s="143" t="s">
        <v>64</v>
      </c>
      <c r="O6" s="143"/>
      <c r="P6" s="143"/>
      <c r="Q6" s="143"/>
      <c r="R6" s="22"/>
    </row>
    <row r="7" spans="1:25" ht="26.25" customHeight="1" x14ac:dyDescent="0.15">
      <c r="B7" s="22"/>
      <c r="C7" s="167"/>
      <c r="D7" s="168"/>
      <c r="E7" s="168"/>
      <c r="F7" s="168"/>
      <c r="G7" s="168"/>
      <c r="H7" s="168"/>
      <c r="I7" s="168"/>
      <c r="J7" s="168"/>
      <c r="K7" s="168"/>
      <c r="L7" s="169"/>
      <c r="M7" s="71"/>
      <c r="N7" s="72" t="s">
        <v>30</v>
      </c>
      <c r="O7" s="72" t="s">
        <v>24</v>
      </c>
      <c r="P7" s="72" t="s">
        <v>25</v>
      </c>
      <c r="Q7" s="72" t="s">
        <v>10</v>
      </c>
      <c r="R7" s="22"/>
    </row>
    <row r="8" spans="1:25" ht="26.25" customHeight="1" x14ac:dyDescent="0.15">
      <c r="B8" s="22"/>
      <c r="C8" s="115" t="s">
        <v>67</v>
      </c>
      <c r="D8" s="116"/>
      <c r="E8" s="116"/>
      <c r="F8" s="116"/>
      <c r="G8" s="116"/>
      <c r="H8" s="116"/>
      <c r="I8" s="116"/>
      <c r="J8" s="116"/>
      <c r="K8" s="116"/>
      <c r="L8" s="117"/>
      <c r="M8" s="71"/>
      <c r="N8" s="72" t="s">
        <v>28</v>
      </c>
      <c r="O8" s="31">
        <v>7.2</v>
      </c>
      <c r="P8" s="31">
        <v>2.2999999999999998</v>
      </c>
      <c r="Q8" s="31">
        <v>1.9</v>
      </c>
      <c r="R8" s="22"/>
    </row>
    <row r="9" spans="1:25" ht="26.25" customHeight="1" x14ac:dyDescent="0.15">
      <c r="B9" s="22"/>
      <c r="C9" s="115" t="s">
        <v>72</v>
      </c>
      <c r="D9" s="116"/>
      <c r="E9" s="116"/>
      <c r="F9" s="116"/>
      <c r="G9" s="116"/>
      <c r="H9" s="116"/>
      <c r="I9" s="116"/>
      <c r="J9" s="116"/>
      <c r="K9" s="116"/>
      <c r="L9" s="117"/>
      <c r="M9" s="71"/>
      <c r="N9" s="72" t="s">
        <v>27</v>
      </c>
      <c r="O9" s="73">
        <v>28000</v>
      </c>
      <c r="P9" s="73">
        <v>11000</v>
      </c>
      <c r="Q9" s="73">
        <v>12000</v>
      </c>
      <c r="R9" s="22"/>
    </row>
    <row r="10" spans="1:25" ht="26.25" customHeight="1" thickBot="1" x14ac:dyDescent="0.2">
      <c r="C10" s="118" t="s">
        <v>33</v>
      </c>
      <c r="D10" s="119"/>
      <c r="E10" s="119"/>
      <c r="F10" s="119"/>
      <c r="G10" s="119"/>
      <c r="H10" s="119"/>
      <c r="I10" s="119"/>
      <c r="J10" s="119"/>
      <c r="K10" s="119"/>
      <c r="L10" s="120"/>
      <c r="M10" s="71"/>
      <c r="N10" s="72" t="s">
        <v>29</v>
      </c>
      <c r="O10" s="73">
        <v>650000</v>
      </c>
      <c r="P10" s="73">
        <v>220000</v>
      </c>
      <c r="Q10" s="73">
        <v>170000</v>
      </c>
    </row>
    <row r="11" spans="1:25" ht="26.25" customHeight="1" thickTop="1" x14ac:dyDescent="0.15"/>
    <row r="12" spans="1:25" ht="26.25" customHeight="1" x14ac:dyDescent="0.15">
      <c r="B12" s="71"/>
      <c r="C12" s="163" t="s">
        <v>66</v>
      </c>
      <c r="D12" s="163"/>
      <c r="E12" s="163"/>
      <c r="F12" s="163"/>
      <c r="G12" s="163"/>
      <c r="H12" s="163"/>
      <c r="I12" s="163"/>
      <c r="J12" s="163"/>
      <c r="K12" s="163"/>
      <c r="L12" s="163"/>
      <c r="M12" s="163"/>
      <c r="N12" s="163"/>
      <c r="O12" s="163"/>
      <c r="P12" s="163"/>
      <c r="Q12" s="28" t="s">
        <v>18</v>
      </c>
      <c r="R12" s="21"/>
      <c r="S12" s="20"/>
      <c r="T12" s="20"/>
      <c r="U12" s="20"/>
      <c r="V12" s="20"/>
      <c r="W12" s="20"/>
      <c r="X12" s="20"/>
    </row>
    <row r="13" spans="1:25" ht="18.75" customHeight="1" x14ac:dyDescent="0.15">
      <c r="A13" s="71"/>
      <c r="B13" s="71"/>
      <c r="C13" s="102" t="s">
        <v>19</v>
      </c>
      <c r="D13" s="141" t="s">
        <v>53</v>
      </c>
      <c r="E13" s="126" t="s">
        <v>54</v>
      </c>
      <c r="F13" s="155" t="s">
        <v>56</v>
      </c>
      <c r="G13" s="147" t="s">
        <v>40</v>
      </c>
      <c r="H13" s="56"/>
      <c r="I13" s="126" t="s">
        <v>41</v>
      </c>
      <c r="J13" s="137" t="s">
        <v>42</v>
      </c>
      <c r="K13" s="110"/>
      <c r="L13" s="147" t="s">
        <v>43</v>
      </c>
      <c r="M13" s="123" t="s">
        <v>16</v>
      </c>
      <c r="N13" s="144" t="s">
        <v>15</v>
      </c>
      <c r="O13" s="123" t="s">
        <v>47</v>
      </c>
      <c r="P13" s="159" t="s">
        <v>57</v>
      </c>
      <c r="Q13" s="141" t="s">
        <v>38</v>
      </c>
      <c r="R13" s="71"/>
      <c r="S13" s="72" t="s">
        <v>50</v>
      </c>
      <c r="Y13" s="2"/>
    </row>
    <row r="14" spans="1:25" ht="22.5" customHeight="1" x14ac:dyDescent="0.15">
      <c r="A14" s="71"/>
      <c r="B14" s="71"/>
      <c r="C14" s="149"/>
      <c r="D14" s="154"/>
      <c r="E14" s="127"/>
      <c r="F14" s="156"/>
      <c r="G14" s="147"/>
      <c r="H14" s="151" t="s">
        <v>45</v>
      </c>
      <c r="I14" s="127"/>
      <c r="J14" s="157" t="s">
        <v>70</v>
      </c>
      <c r="K14" s="151" t="s">
        <v>71</v>
      </c>
      <c r="L14" s="147"/>
      <c r="M14" s="124"/>
      <c r="N14" s="145"/>
      <c r="O14" s="124"/>
      <c r="P14" s="160"/>
      <c r="Q14" s="154"/>
      <c r="R14" s="71"/>
      <c r="S14" s="151" t="s">
        <v>51</v>
      </c>
      <c r="Y14" s="2"/>
    </row>
    <row r="15" spans="1:25" ht="15" customHeight="1" x14ac:dyDescent="0.15">
      <c r="A15" s="71"/>
      <c r="B15" s="71"/>
      <c r="C15" s="103"/>
      <c r="D15" s="60" t="s">
        <v>52</v>
      </c>
      <c r="E15" s="63" t="s">
        <v>52</v>
      </c>
      <c r="F15" s="62" t="s">
        <v>52</v>
      </c>
      <c r="G15" s="148"/>
      <c r="H15" s="152"/>
      <c r="I15" s="128"/>
      <c r="J15" s="158"/>
      <c r="K15" s="152"/>
      <c r="L15" s="148"/>
      <c r="M15" s="125"/>
      <c r="N15" s="146"/>
      <c r="O15" s="125"/>
      <c r="P15" s="161"/>
      <c r="Q15" s="162"/>
      <c r="R15" s="71"/>
      <c r="S15" s="152"/>
      <c r="Y15" s="71"/>
    </row>
    <row r="16" spans="1:25" ht="26.25" customHeight="1" x14ac:dyDescent="0.15">
      <c r="A16" s="71"/>
      <c r="B16" s="71"/>
      <c r="C16" s="69" t="s">
        <v>14</v>
      </c>
      <c r="D16" s="7" t="s">
        <v>74</v>
      </c>
      <c r="E16" s="8" t="s">
        <v>75</v>
      </c>
      <c r="F16" s="9"/>
      <c r="G16" s="74"/>
      <c r="H16" s="75"/>
      <c r="I16" s="66">
        <f>IF(AND(0&lt;=G16,G16&lt;551000),0,IF(AND(551000&lt;=G16,G16&lt;1619000),G16-550000,IF(AND(1619000&lt;=G16,G16&lt;1620000),1069000,IF(AND(1620000&lt;=G16,G16&lt;1622000),1070000,IF(AND(1622000&lt;=G16,G16&lt;1624000),1072000,IF(AND(1624000&lt;=G16,G16&lt;1628000),1074000,IF(AND(1628000&lt;=G16,G16&lt;1800000),((ROUNDDOWN(G16/4000,0))*4000*0.6)+100000,IF(AND(1800000&lt;=G16,G16&lt;3600000),((ROUNDDOWN(G16/4000,0))*4000*0.7)-80000,IF(AND(3600000&lt;=G16,G16&lt;6600000),((ROUNDDOWN(G16/4000,0))*4000*0.8)-440000,IF(AND(6600000&lt;=G16,G16&lt;8500000),(G16*0.9)-1100000,IF(8500000&lt;=G16,(G16-1950000),0)))))))))))</f>
        <v>0</v>
      </c>
      <c r="J16" s="76"/>
      <c r="K16" s="74">
        <v>1200000</v>
      </c>
      <c r="L16" s="10">
        <f>IF(J16="",IF(AND(K16&lt;=1100000),0,IF(AND(1100000&lt;K16,K16&lt;3300000),K16-1100000,IF(AND(3300000&lt;=K16,K16&lt;4100000),K16*0.75-275000,IF(AND(4100000&lt;=K16,K16&lt;7700000),K16*0.85-685000,IF(AND(7700000&lt;=K16,K16&lt;10000000),K16*0.95-1455000,IF(10000000&lt;=K16,K16-1955000,0)))))),IF(AND(J16&lt;=600000),0,IF(AND(600000&lt;J16,J16&lt;1300000),J16-600000,IF(AND(1300000&lt;=J16,J16&lt;4100000),J16*0.75-275000,IF(AND(4100000&lt;=J16,J16&lt;7700000),J16*0.85-685000,IF(AND(7700000&lt;=J16,J16&lt;10000000),J16*0.95-1455000,IF(10000000&lt;=J16,J16-1955000,0)))))))</f>
        <v>100000</v>
      </c>
      <c r="M16" s="11">
        <f>IF((IF(I16&gt;100000,100000,I16))+(IF(L16&gt;100000,100000,L16))-100000&gt;0,(IF(I16&gt;100000,100000,I16))+(IF(L16&gt;100000,100000,L16))-100000,0)</f>
        <v>0</v>
      </c>
      <c r="N16" s="77"/>
      <c r="O16" s="78"/>
      <c r="P16" s="58">
        <f>IF(IF(F16="該当する",(I16-M16)*0.3+L16+N16,I16-M16+L16+N16)&gt;0,IF(F16="該当する",(I16-M16)*0.3+L16+N16,I16-M16+L16+N16),0)</f>
        <v>100000</v>
      </c>
      <c r="Q16" s="49">
        <f>IF(IF(F16="該当する",IF(S16&gt;M16,S16-M16,0)*0.3,IF(S16&gt;M16,S16-M16,0))+IF(K16&gt;0,IF(L16&gt;150000,L16-150000,0),L16)+N16+O16&gt;0,IF(F16="該当する",IF(S16&gt;M16,S16-M16,0)*0.3,IF(S16&gt;M16,S16-M16,0))+IF(K16&gt;0,IF(L16&gt;150000,L16-150000,0),L16)+N16+O16,0)</f>
        <v>0</v>
      </c>
      <c r="R16" s="15"/>
      <c r="S16" s="49">
        <f>IF(AND(0&lt;=(G16-H16),(G16-H16)&lt;551000),0,IF(AND(551000&lt;=(G16-H16),(G16-H16)&lt;1619000),(G16-H16)-550000,IF(AND(1619000&lt;=(G16-H16),(G16-H16)&lt;1620000),1069000,IF(AND(1620000&lt;=(G16-H16),(G16-H16)&lt;1622000),1070000,IF(AND(1622000&lt;=(G16-H16),(G16-H16)&lt;1624000),1072000,IF(AND(1624000&lt;=(G16-H16),(G16-H16)&lt;1628000),1074000,IF(AND(1628000&lt;=(G16-H16),(G16-H16)&lt;1800000),((ROUNDDOWN((G16-H16)/4000,0))*4000*0.6)+100000,IF(AND(1800000&lt;=(G16-H16),(G16-H16)&lt;3600000),((ROUNDDOWN((G16-H16)/4000,0))*4000*0.7)-80000,IF(AND(3600000&lt;=(G16-H16),(G16-H16)&lt;6600000),((ROUNDDOWN((G16-H16)/4000,0))*4000*0.8)-440000,IF(AND(6600000&lt;=(G16-H16),(G16-H16)&lt;8500000),((G16-H16)*0.9)-1100000,IF(8500000&lt;=(G16-H16),((G16-H16)-1950000),0)))))))))))</f>
        <v>0</v>
      </c>
      <c r="T16" s="15"/>
      <c r="U16" s="15"/>
      <c r="V16" s="15"/>
      <c r="W16" s="15"/>
      <c r="X16" s="15"/>
      <c r="Y16" s="71"/>
    </row>
    <row r="17" spans="1:25" ht="26.25" customHeight="1" x14ac:dyDescent="0.15">
      <c r="A17" s="71"/>
      <c r="B17" s="71"/>
      <c r="C17" s="72" t="str">
        <f>IF(D16="加入しない","１人目","２人目")</f>
        <v>１人目</v>
      </c>
      <c r="D17" s="48"/>
      <c r="E17" s="8" t="s">
        <v>73</v>
      </c>
      <c r="F17" s="6"/>
      <c r="G17" s="74">
        <v>2500000</v>
      </c>
      <c r="H17" s="75"/>
      <c r="I17" s="67">
        <f t="shared" ref="I17:I21" si="0">IF(AND(0&lt;=G17,G17&lt;551000),0,IF(AND(551000&lt;=G17,G17&lt;1619000),G17-550000,IF(AND(1619000&lt;=G17,G17&lt;1620000),1069000,IF(AND(1620000&lt;=G17,G17&lt;1622000),1070000,IF(AND(1622000&lt;=G17,G17&lt;1624000),1072000,IF(AND(1624000&lt;=G17,G17&lt;1628000),1074000,IF(AND(1628000&lt;=G17,G17&lt;1800000),((ROUNDDOWN(G17/4000,0))*4000*0.6)+100000,IF(AND(1800000&lt;=G17,G17&lt;3600000),((ROUNDDOWN(G17/4000,0))*4000*0.7)-80000,IF(AND(3600000&lt;=G17,G17&lt;6600000),((ROUNDDOWN(G17/4000,0))*4000*0.8)-440000,IF(AND(6600000&lt;=G17,G17&lt;8500000),(G17*0.9)-1100000,IF(8500000&lt;=G17,(G17-1950000),0)))))))))))</f>
        <v>1670000</v>
      </c>
      <c r="J17" s="79"/>
      <c r="K17" s="80"/>
      <c r="L17" s="10">
        <f t="shared" ref="L17:L21" si="1">IF(J17="",IF(AND(K17&lt;=1100000),0,IF(AND(1100000&lt;K17,K17&lt;3300000),K17-1100000,IF(AND(3300000&lt;=K17,K17&lt;4100000),K17*0.75-275000,IF(AND(4100000&lt;=K17,K17&lt;7700000),K17*0.85-685000,IF(AND(7700000&lt;=K17,K17&lt;10000000),K17*0.95-1455000,IF(10000000&lt;=K17,K17-1955000,0)))))),IF(AND(J17&lt;=600000),0,IF(AND(600000&lt;J17,J17&lt;1300000),J17-600000,IF(AND(1300000&lt;=J17,J17&lt;4100000),J17*0.75-275000,IF(AND(4100000&lt;=J17,J17&lt;7700000),J17*0.85-685000,IF(AND(7700000&lt;=J17,J17&lt;10000000),J17*0.95-1455000,IF(10000000&lt;=J17,J17-1955000,0)))))))</f>
        <v>0</v>
      </c>
      <c r="M17" s="11">
        <f t="shared" ref="M17:M21" si="2">IF((IF(I17&gt;100000,100000,I17))+(IF(L17&gt;100000,100000,L17))-100000&gt;0,(IF(I17&gt;100000,100000,I17))+(IF(L17&gt;100000,100000,L17))-100000,0)</f>
        <v>0</v>
      </c>
      <c r="N17" s="81"/>
      <c r="O17" s="82"/>
      <c r="P17" s="58">
        <f>IF(IF(F17="該当する",(I17-M17)*0.3+L17+N17,I17-M17+L17+N17)&gt;0,IF(F17="該当する",(I17-M17)*0.3+L17+N17,I17-M17+L17+N17),0)</f>
        <v>1670000</v>
      </c>
      <c r="Q17" s="49">
        <f>IF(IF(F17="該当する",IF(S17&gt;M17,S17-M17,0)*0.3,IF(S17&gt;M17,S17-M17,0))+IF(K17&gt;0,IF(L17&gt;150000,L17-150000,0),L17)+N17+O17&gt;0,IF(F17="該当する",IF(S17&gt;M17,S17-M17,0)*0.3,IF(S17&gt;M17,S17-M17,0))+IF(K17&gt;0,IF(L17&gt;150000,L17-150000,0),L17)+N17+O17,0)</f>
        <v>1670000</v>
      </c>
      <c r="R17" s="15"/>
      <c r="S17" s="49">
        <f t="shared" ref="S17:S21" si="3">IF(AND(0&lt;=(G17-H17),(G17-H17)&lt;551000),0,IF(AND(551000&lt;=(G17-H17),(G17-H17)&lt;1619000),(G17-H17)-550000,IF(AND(1619000&lt;=(G17-H17),(G17-H17)&lt;1620000),1069000,IF(AND(1620000&lt;=(G17-H17),(G17-H17)&lt;1622000),1070000,IF(AND(1622000&lt;=(G17-H17),(G17-H17)&lt;1624000),1072000,IF(AND(1624000&lt;=(G17-H17),(G17-H17)&lt;1628000),1074000,IF(AND(1628000&lt;=(G17-H17),(G17-H17)&lt;1800000),((ROUNDDOWN((G17-H17)/4000,0))*4000*0.6)+100000,IF(AND(1800000&lt;=(G17-H17),(G17-H17)&lt;3600000),((ROUNDDOWN((G17-H17)/4000,0))*4000*0.7)-80000,IF(AND(3600000&lt;=(G17-H17),(G17-H17)&lt;6600000),((ROUNDDOWN((G17-H17)/4000,0))*4000*0.8)-440000,IF(AND(6600000&lt;=(G17-H17),(G17-H17)&lt;8500000),((G17-H17)*0.9)-1100000,IF(8500000&lt;=(G17-H17),((G17-H17)-1950000),0)))))))))))</f>
        <v>1670000</v>
      </c>
      <c r="T17" s="15"/>
      <c r="U17" s="15"/>
      <c r="V17" s="15"/>
      <c r="W17" s="15"/>
      <c r="X17" s="15"/>
      <c r="Y17" s="71"/>
    </row>
    <row r="18" spans="1:25" ht="26.25" customHeight="1" x14ac:dyDescent="0.15">
      <c r="A18" s="71"/>
      <c r="B18" s="71"/>
      <c r="C18" s="72" t="str">
        <f>IF(D16="加入しない","２人目","３人目")</f>
        <v>２人目</v>
      </c>
      <c r="D18" s="48"/>
      <c r="E18" s="8" t="s">
        <v>76</v>
      </c>
      <c r="F18" s="6"/>
      <c r="G18" s="74">
        <v>0</v>
      </c>
      <c r="H18" s="75"/>
      <c r="I18" s="55">
        <f t="shared" si="0"/>
        <v>0</v>
      </c>
      <c r="J18" s="79"/>
      <c r="K18" s="80"/>
      <c r="L18" s="10">
        <f t="shared" si="1"/>
        <v>0</v>
      </c>
      <c r="M18" s="11">
        <f t="shared" si="2"/>
        <v>0</v>
      </c>
      <c r="N18" s="81"/>
      <c r="O18" s="82"/>
      <c r="P18" s="58">
        <f t="shared" ref="P18:P21" si="4">IF(IF(F18="該当する",(I18-M18)*0.3+L18+N18,I18-M18+L18+N18)&gt;0,IF(F18="該当する",(I18-M18)*0.3+L18+N18,I18-M18+L18+N18),0)</f>
        <v>0</v>
      </c>
      <c r="Q18" s="49">
        <f t="shared" ref="Q18:Q21" si="5">IF(IF(F18="該当する",IF(S18&gt;M18,S18-M18,0)*0.3,IF(S18&gt;M18,S18-M18,0))+IF(K18&gt;0,IF(L18&gt;150000,L18-150000,0),L18)+N18+O18&gt;0,IF(F18="該当する",IF(S18&gt;M18,S18-M18,0)*0.3,IF(S18&gt;M18,S18-M18,0))+IF(K18&gt;0,IF(L18&gt;150000,L18-150000,0),L18)+N18+O18,0)</f>
        <v>0</v>
      </c>
      <c r="R18" s="15"/>
      <c r="S18" s="49">
        <f t="shared" si="3"/>
        <v>0</v>
      </c>
      <c r="T18" s="15"/>
      <c r="U18" s="15"/>
      <c r="V18" s="15"/>
      <c r="W18" s="15"/>
      <c r="X18" s="15"/>
      <c r="Y18" s="71"/>
    </row>
    <row r="19" spans="1:25" ht="26.25" customHeight="1" x14ac:dyDescent="0.15">
      <c r="A19" s="71"/>
      <c r="B19" s="71"/>
      <c r="C19" s="72" t="str">
        <f>IF(D16="加入しない","３人目","４人目")</f>
        <v>３人目</v>
      </c>
      <c r="D19" s="48"/>
      <c r="E19" s="8" t="s">
        <v>77</v>
      </c>
      <c r="F19" s="6"/>
      <c r="G19" s="74">
        <v>0</v>
      </c>
      <c r="H19" s="75"/>
      <c r="I19" s="55">
        <f t="shared" si="0"/>
        <v>0</v>
      </c>
      <c r="J19" s="79"/>
      <c r="K19" s="80"/>
      <c r="L19" s="10">
        <f t="shared" si="1"/>
        <v>0</v>
      </c>
      <c r="M19" s="11">
        <f t="shared" si="2"/>
        <v>0</v>
      </c>
      <c r="N19" s="81"/>
      <c r="O19" s="82"/>
      <c r="P19" s="58">
        <f t="shared" si="4"/>
        <v>0</v>
      </c>
      <c r="Q19" s="49">
        <f t="shared" si="5"/>
        <v>0</v>
      </c>
      <c r="R19" s="15"/>
      <c r="S19" s="49">
        <f t="shared" si="3"/>
        <v>0</v>
      </c>
      <c r="T19" s="15"/>
      <c r="U19" s="15"/>
      <c r="V19" s="15"/>
      <c r="W19" s="15"/>
      <c r="X19" s="15"/>
      <c r="Y19" s="71"/>
    </row>
    <row r="20" spans="1:25" ht="26.25" customHeight="1" x14ac:dyDescent="0.15">
      <c r="A20" s="71"/>
      <c r="B20" s="71"/>
      <c r="C20" s="72" t="str">
        <f>IF(D16="加入しない","４人目","５人目")</f>
        <v>４人目</v>
      </c>
      <c r="D20" s="48"/>
      <c r="E20" s="8"/>
      <c r="F20" s="6"/>
      <c r="G20" s="74"/>
      <c r="H20" s="75"/>
      <c r="I20" s="55">
        <f t="shared" si="0"/>
        <v>0</v>
      </c>
      <c r="J20" s="79"/>
      <c r="K20" s="80"/>
      <c r="L20" s="10">
        <f t="shared" si="1"/>
        <v>0</v>
      </c>
      <c r="M20" s="11">
        <f t="shared" si="2"/>
        <v>0</v>
      </c>
      <c r="N20" s="81"/>
      <c r="O20" s="82"/>
      <c r="P20" s="58">
        <f t="shared" si="4"/>
        <v>0</v>
      </c>
      <c r="Q20" s="49">
        <f t="shared" si="5"/>
        <v>0</v>
      </c>
      <c r="R20" s="15"/>
      <c r="S20" s="49">
        <f t="shared" si="3"/>
        <v>0</v>
      </c>
      <c r="T20" s="15"/>
      <c r="U20" s="15"/>
      <c r="V20" s="15"/>
      <c r="W20" s="15"/>
      <c r="X20" s="15"/>
      <c r="Y20" s="71"/>
    </row>
    <row r="21" spans="1:25" ht="26.25" customHeight="1" thickBot="1" x14ac:dyDescent="0.2">
      <c r="A21" s="71"/>
      <c r="B21" s="71"/>
      <c r="C21" s="72" t="str">
        <f>IF(D16="加入しない","５人目","６人目")</f>
        <v>５人目</v>
      </c>
      <c r="D21" s="48"/>
      <c r="E21" s="8"/>
      <c r="F21" s="6"/>
      <c r="G21" s="74"/>
      <c r="H21" s="75"/>
      <c r="I21" s="55">
        <f t="shared" si="0"/>
        <v>0</v>
      </c>
      <c r="J21" s="79"/>
      <c r="K21" s="80"/>
      <c r="L21" s="10">
        <f t="shared" si="1"/>
        <v>0</v>
      </c>
      <c r="M21" s="11">
        <f t="shared" si="2"/>
        <v>0</v>
      </c>
      <c r="N21" s="81"/>
      <c r="O21" s="82"/>
      <c r="P21" s="58">
        <f t="shared" si="4"/>
        <v>0</v>
      </c>
      <c r="Q21" s="49">
        <f t="shared" si="5"/>
        <v>0</v>
      </c>
      <c r="R21" s="15"/>
      <c r="S21" s="49">
        <f t="shared" si="3"/>
        <v>0</v>
      </c>
      <c r="T21" s="15"/>
      <c r="U21" s="15"/>
      <c r="V21" s="15"/>
      <c r="W21" s="15"/>
      <c r="X21" s="15"/>
      <c r="Y21" s="71"/>
    </row>
    <row r="22" spans="1:25" ht="26.25" customHeight="1" thickBot="1" x14ac:dyDescent="0.2">
      <c r="A22" s="71"/>
      <c r="B22" s="71"/>
      <c r="C22" s="71"/>
      <c r="D22" s="3"/>
      <c r="E22" s="3"/>
      <c r="F22" s="3"/>
      <c r="G22" s="3"/>
      <c r="H22" s="3"/>
      <c r="I22" s="3"/>
      <c r="J22" s="3"/>
      <c r="K22" s="3"/>
      <c r="L22" s="3"/>
      <c r="M22" s="3"/>
      <c r="N22" s="3"/>
      <c r="O22" s="19" t="s">
        <v>36</v>
      </c>
      <c r="P22" s="51">
        <f>SUM(P16:P21)</f>
        <v>1770000</v>
      </c>
      <c r="Q22" s="50">
        <f>SUM(Q16:R21)</f>
        <v>1670000</v>
      </c>
      <c r="R22" s="16"/>
      <c r="S22" s="16"/>
      <c r="T22" s="16"/>
      <c r="U22" s="16"/>
      <c r="V22" s="16"/>
      <c r="W22" s="16"/>
      <c r="X22" s="16"/>
      <c r="Y22" s="71"/>
    </row>
    <row r="23" spans="1:25" ht="18.75" customHeight="1" x14ac:dyDescent="0.15">
      <c r="A23" s="71"/>
      <c r="B23" s="71"/>
      <c r="C23" s="122" t="s">
        <v>58</v>
      </c>
      <c r="D23" s="122"/>
      <c r="E23" s="122"/>
      <c r="F23" s="122"/>
      <c r="G23" s="122"/>
      <c r="H23" s="122"/>
      <c r="I23" s="122"/>
      <c r="J23" s="122"/>
      <c r="K23" s="122"/>
      <c r="L23" s="122"/>
      <c r="M23" s="122"/>
      <c r="N23" s="122"/>
      <c r="O23" s="122"/>
      <c r="P23" s="122"/>
      <c r="Q23" s="122"/>
      <c r="R23" s="16"/>
      <c r="S23" s="16"/>
      <c r="T23" s="16"/>
      <c r="U23" s="16"/>
      <c r="V23" s="16"/>
      <c r="W23" s="16"/>
      <c r="X23" s="16"/>
      <c r="Y23" s="71"/>
    </row>
    <row r="24" spans="1:25" ht="18.75" customHeight="1" x14ac:dyDescent="0.15">
      <c r="A24" s="71"/>
      <c r="B24" s="71"/>
      <c r="C24" s="150" t="s">
        <v>60</v>
      </c>
      <c r="D24" s="150"/>
      <c r="E24" s="150"/>
      <c r="F24" s="150"/>
      <c r="G24" s="150"/>
      <c r="H24" s="150"/>
      <c r="I24" s="150"/>
      <c r="J24" s="150"/>
      <c r="K24" s="150"/>
      <c r="L24" s="150"/>
      <c r="M24" s="150"/>
      <c r="N24" s="150"/>
      <c r="O24" s="150"/>
      <c r="P24" s="150"/>
      <c r="Q24" s="150"/>
      <c r="R24" s="16"/>
      <c r="S24" s="16"/>
      <c r="T24" s="16"/>
      <c r="U24" s="16"/>
      <c r="V24" s="16"/>
      <c r="W24" s="16"/>
      <c r="X24" s="16"/>
      <c r="Y24" s="71"/>
    </row>
    <row r="25" spans="1:25" ht="18.75" customHeight="1" x14ac:dyDescent="0.15">
      <c r="A25" s="71"/>
      <c r="B25" s="71"/>
      <c r="C25" s="136" t="s">
        <v>55</v>
      </c>
      <c r="D25" s="136"/>
      <c r="E25" s="136"/>
      <c r="F25" s="136"/>
      <c r="G25" s="136"/>
      <c r="H25" s="136"/>
      <c r="I25" s="136"/>
      <c r="J25" s="136"/>
      <c r="K25" s="136"/>
      <c r="L25" s="136"/>
      <c r="M25" s="136"/>
      <c r="N25" s="136"/>
      <c r="O25" s="136"/>
      <c r="P25" s="136"/>
      <c r="Q25" s="136"/>
      <c r="R25" s="71"/>
      <c r="S25" s="71"/>
      <c r="T25" s="71"/>
      <c r="U25" s="71"/>
      <c r="V25" s="71"/>
      <c r="W25" s="71"/>
      <c r="X25" s="71"/>
      <c r="Y25" s="71"/>
    </row>
    <row r="26" spans="1:25" ht="26.25" customHeight="1" x14ac:dyDescent="0.15">
      <c r="A26" s="71"/>
      <c r="B26" s="71"/>
      <c r="C26" s="70"/>
      <c r="D26" s="70"/>
      <c r="E26" s="70"/>
      <c r="F26" s="70"/>
      <c r="G26" s="70"/>
      <c r="H26" s="70"/>
      <c r="I26" s="70"/>
      <c r="J26" s="70"/>
      <c r="K26" s="70"/>
      <c r="L26" s="70"/>
      <c r="M26" s="70"/>
      <c r="N26" s="70"/>
      <c r="O26" s="70"/>
      <c r="P26" s="70"/>
      <c r="Q26" s="70"/>
      <c r="R26" s="71"/>
      <c r="S26" s="71"/>
      <c r="T26" s="71"/>
      <c r="U26" s="71"/>
      <c r="V26" s="71"/>
      <c r="W26" s="71"/>
      <c r="X26" s="71"/>
      <c r="Y26" s="71"/>
    </row>
    <row r="27" spans="1:25" ht="26.25" customHeight="1" x14ac:dyDescent="0.15">
      <c r="A27" s="71"/>
      <c r="B27" s="71"/>
      <c r="C27" s="70"/>
      <c r="D27" s="70"/>
      <c r="E27" s="70"/>
      <c r="F27" s="70"/>
      <c r="G27" s="70"/>
      <c r="H27" s="70"/>
      <c r="I27" s="70"/>
      <c r="J27" s="70"/>
      <c r="K27" s="70"/>
      <c r="L27" s="70"/>
      <c r="M27" s="70"/>
      <c r="N27" s="70"/>
      <c r="O27" s="70"/>
      <c r="P27" s="70"/>
      <c r="Q27" s="70"/>
      <c r="R27" s="71"/>
      <c r="S27" s="71"/>
      <c r="T27" s="71"/>
      <c r="U27" s="71"/>
      <c r="V27" s="71"/>
      <c r="W27" s="71"/>
      <c r="X27" s="71"/>
      <c r="Y27" s="71"/>
    </row>
    <row r="28" spans="1:25" ht="26.25" customHeight="1"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row>
    <row r="29" spans="1:25" ht="26.25" customHeight="1" thickBot="1" x14ac:dyDescent="0.2">
      <c r="A29" s="71"/>
      <c r="B29" s="71"/>
      <c r="C29" s="71"/>
      <c r="D29" s="71"/>
      <c r="E29" s="71"/>
      <c r="F29" s="71"/>
      <c r="G29" s="71"/>
      <c r="H29" s="71"/>
      <c r="I29" s="71"/>
      <c r="J29" s="71"/>
      <c r="K29" s="71"/>
      <c r="L29" s="71"/>
      <c r="M29" s="71"/>
    </row>
    <row r="30" spans="1:25" ht="26.25" customHeight="1" thickTop="1" x14ac:dyDescent="0.15">
      <c r="A30" s="71"/>
      <c r="B30" s="130" t="s">
        <v>20</v>
      </c>
      <c r="C30" s="131"/>
      <c r="D30" s="131"/>
      <c r="E30" s="131"/>
      <c r="F30" s="131"/>
      <c r="G30" s="131"/>
      <c r="H30" s="131"/>
      <c r="I30" s="131"/>
      <c r="J30" s="131"/>
      <c r="K30" s="131"/>
      <c r="L30" s="131"/>
      <c r="M30" s="131"/>
      <c r="N30" s="131"/>
      <c r="O30" s="131"/>
      <c r="P30" s="131"/>
      <c r="Q30" s="131"/>
      <c r="R30" s="132"/>
      <c r="S30" s="71"/>
    </row>
    <row r="31" spans="1:25" ht="26.25" customHeight="1" x14ac:dyDescent="0.15">
      <c r="A31" s="71"/>
      <c r="B31" s="133"/>
      <c r="C31" s="134"/>
      <c r="D31" s="134"/>
      <c r="E31" s="134"/>
      <c r="F31" s="134"/>
      <c r="G31" s="134"/>
      <c r="H31" s="134"/>
      <c r="I31" s="134"/>
      <c r="J31" s="134"/>
      <c r="K31" s="134"/>
      <c r="L31" s="134"/>
      <c r="M31" s="134"/>
      <c r="N31" s="134"/>
      <c r="O31" s="134"/>
      <c r="P31" s="134"/>
      <c r="Q31" s="134"/>
      <c r="R31" s="135"/>
      <c r="S31" s="71"/>
    </row>
    <row r="32" spans="1:25" ht="26.25" customHeight="1" x14ac:dyDescent="0.15">
      <c r="A32" s="71"/>
      <c r="B32" s="32"/>
      <c r="C32" s="2"/>
      <c r="D32" s="2"/>
      <c r="E32" s="2"/>
      <c r="F32" s="2"/>
      <c r="G32" s="2"/>
      <c r="H32" s="2"/>
      <c r="I32" s="2"/>
      <c r="J32" s="2"/>
      <c r="K32" s="2"/>
      <c r="L32" s="2"/>
      <c r="M32" s="139" t="s">
        <v>59</v>
      </c>
      <c r="N32" s="139"/>
      <c r="O32" s="139"/>
      <c r="P32" s="139"/>
      <c r="Q32" s="139"/>
      <c r="R32" s="33"/>
      <c r="S32" s="71"/>
    </row>
    <row r="33" spans="1:28" ht="26.25" customHeight="1" x14ac:dyDescent="0.15">
      <c r="A33" s="71"/>
      <c r="B33" s="34"/>
      <c r="C33" s="143" t="s">
        <v>21</v>
      </c>
      <c r="D33" s="143"/>
      <c r="E33" s="143"/>
      <c r="F33" s="143"/>
      <c r="G33" s="143"/>
      <c r="H33" s="143"/>
      <c r="I33" s="57"/>
      <c r="J33" s="111" t="s">
        <v>22</v>
      </c>
      <c r="K33" s="111"/>
      <c r="L33" s="111"/>
      <c r="M33" s="140"/>
      <c r="N33" s="140"/>
      <c r="O33" s="140"/>
      <c r="P33" s="140"/>
      <c r="Q33" s="140"/>
      <c r="R33" s="33"/>
      <c r="S33" s="71"/>
      <c r="T33" s="71"/>
    </row>
    <row r="34" spans="1:28" ht="26.25" customHeight="1" x14ac:dyDescent="0.15">
      <c r="A34" s="71"/>
      <c r="B34" s="34"/>
      <c r="C34" s="102" t="s">
        <v>19</v>
      </c>
      <c r="D34" s="110" t="s">
        <v>11</v>
      </c>
      <c r="E34" s="110"/>
      <c r="F34" s="110" t="s">
        <v>10</v>
      </c>
      <c r="G34" s="110"/>
      <c r="H34" s="141" t="s">
        <v>46</v>
      </c>
      <c r="I34" s="57"/>
      <c r="J34" s="90" t="s">
        <v>3</v>
      </c>
      <c r="K34" s="23"/>
      <c r="L34" s="24"/>
      <c r="M34" s="140"/>
      <c r="N34" s="140"/>
      <c r="O34" s="140"/>
      <c r="P34" s="140"/>
      <c r="Q34" s="140"/>
      <c r="R34" s="33"/>
      <c r="S34" s="71"/>
      <c r="T34" s="71"/>
    </row>
    <row r="35" spans="1:28" ht="26.25" customHeight="1" x14ac:dyDescent="0.15">
      <c r="A35" s="71"/>
      <c r="B35" s="34"/>
      <c r="C35" s="103"/>
      <c r="D35" s="72" t="s">
        <v>37</v>
      </c>
      <c r="E35" s="72" t="s">
        <v>17</v>
      </c>
      <c r="F35" s="72" t="s">
        <v>37</v>
      </c>
      <c r="G35" s="72" t="s">
        <v>17</v>
      </c>
      <c r="H35" s="142"/>
      <c r="I35" s="57"/>
      <c r="J35" s="91"/>
      <c r="K35" s="72" t="s">
        <v>1</v>
      </c>
      <c r="L35" s="72" t="s">
        <v>2</v>
      </c>
      <c r="M35" s="140"/>
      <c r="N35" s="140"/>
      <c r="O35" s="140"/>
      <c r="P35" s="140"/>
      <c r="Q35" s="140"/>
      <c r="R35" s="35"/>
      <c r="S35" s="71"/>
      <c r="T35" s="71"/>
      <c r="U35" s="71"/>
      <c r="V35" s="71"/>
      <c r="W35" s="71"/>
      <c r="X35" s="71"/>
      <c r="Y35" s="71"/>
      <c r="Z35" s="71"/>
    </row>
    <row r="36" spans="1:28" ht="26.25" customHeight="1" thickBot="1" x14ac:dyDescent="0.2">
      <c r="A36" s="71"/>
      <c r="B36" s="34"/>
      <c r="C36" s="72" t="s">
        <v>14</v>
      </c>
      <c r="D36" s="42" t="str">
        <f>IF(D16="加入しない","-",IF(E16="",0,IF(E16="未就学児",0.5,1)))</f>
        <v>-</v>
      </c>
      <c r="E36" s="52" t="str">
        <f>IF(D16="加入しない","-",IF(P16&gt;=430000,P16-430000,0))</f>
        <v>-</v>
      </c>
      <c r="F36" s="42" t="str">
        <f>IF(D16="加入しない","-",IF(E16="40～64歳",1,0))</f>
        <v>-</v>
      </c>
      <c r="G36" s="52" t="str">
        <f>IF(D16="加入しない","-",IF(E16="40～64歳",IF(P16&gt;=430000,P16-430000,0),0))</f>
        <v>-</v>
      </c>
      <c r="H36" s="52">
        <f>IF(S16&gt;0,1,IF(L16&gt;0,1,0))</f>
        <v>1</v>
      </c>
      <c r="I36" s="57"/>
      <c r="J36" s="40" t="str">
        <f>IF(D16="加入しない","-",K36+L36)</f>
        <v>-</v>
      </c>
      <c r="K36" s="65" t="str">
        <f>IF(D16="加入しない","-",ROUNDDOWN(E36*O8/100,-2)+ROUNDDOWN(E36*P8/100,-2)+ROUNDDOWN(G36*Q8/100,-2))</f>
        <v>-</v>
      </c>
      <c r="L36" s="65" t="str">
        <f>IF(D16="加入しない","-",D36*SUM(O9:P9)+F36*Q9)</f>
        <v>-</v>
      </c>
      <c r="M36" s="71"/>
      <c r="N36" s="114" t="s">
        <v>63</v>
      </c>
      <c r="O36" s="114"/>
      <c r="P36" s="114"/>
      <c r="Q36" s="114"/>
      <c r="R36" s="35"/>
      <c r="S36" s="71"/>
      <c r="T36" s="71"/>
      <c r="U36" s="71"/>
      <c r="V36" s="71"/>
      <c r="W36" s="71"/>
      <c r="X36" s="71"/>
      <c r="Y36" s="71"/>
      <c r="Z36" s="71"/>
    </row>
    <row r="37" spans="1:28" ht="26.25" customHeight="1" x14ac:dyDescent="0.15">
      <c r="A37" s="71"/>
      <c r="B37" s="34"/>
      <c r="C37" s="72" t="str">
        <f>IF(D16="加入しない","１人目","２人目")</f>
        <v>１人目</v>
      </c>
      <c r="D37" s="42">
        <f>IF(E17="","-",IF(E17="未就学児",0.5,1))</f>
        <v>1</v>
      </c>
      <c r="E37" s="52">
        <f>IF(E17="","-",IF(P17&gt;=430000,P17-430000,0))</f>
        <v>1240000</v>
      </c>
      <c r="F37" s="42">
        <f>IF(E17="","-",IF(E17="40～64歳",1,0))</f>
        <v>1</v>
      </c>
      <c r="G37" s="52">
        <f>IF(E17="","-",IF(E17="40～64歳",IF(P17&gt;=430000,P17-430000,0),0))</f>
        <v>1240000</v>
      </c>
      <c r="H37" s="52">
        <f>IF(E17="","-",IF(S17&gt;0,1,IF(L17&gt;0,1,0)))</f>
        <v>1</v>
      </c>
      <c r="I37" s="57"/>
      <c r="J37" s="41">
        <f>IF(E17="","-",K37+L37)</f>
        <v>192200</v>
      </c>
      <c r="K37" s="65">
        <f>IF(E17="","-",ROUNDDOWN(E37*O$8/100,-2)+ROUNDDOWN(E37*P$8/100,-2)+ROUNDDOWN(G37*Q$8/100,-2))</f>
        <v>141200</v>
      </c>
      <c r="L37" s="65">
        <f>IF(E17="","-",D37*SUM(O$9:P$9)+F37*Q$9)</f>
        <v>51000</v>
      </c>
      <c r="M37" s="71"/>
      <c r="N37" s="104">
        <f>IF(ROUNDDOWN(E42*O8/100,-2)+ROUNDDOWN(E42*P8/100,-2)+D42*SUM(O9:P9)&lt;SUM(O10:P10),ROUNDDOWN(E42*O8/100,-2)+ROUNDDOWN(E42*P8/100,-2)+D42*SUM(O9:P9),SUM(O10:P10))+IF(ROUNDDOWN(G42*Q8/100,-2)+F42*Q9&lt;Q10,ROUNDDOWN(G42*Q8/100,-2)+F42*Q9,Q10)</f>
        <v>250700</v>
      </c>
      <c r="O37" s="105"/>
      <c r="P37" s="106"/>
      <c r="Q37" s="112" t="s">
        <v>23</v>
      </c>
      <c r="R37" s="35"/>
      <c r="S37" s="71"/>
      <c r="T37" s="71"/>
      <c r="U37" s="71"/>
      <c r="V37" s="71"/>
      <c r="W37" s="71"/>
      <c r="X37" s="71"/>
      <c r="Y37" s="71"/>
      <c r="Z37" s="71"/>
    </row>
    <row r="38" spans="1:28" ht="26.25" customHeight="1" thickBot="1" x14ac:dyDescent="0.2">
      <c r="A38" s="71"/>
      <c r="B38" s="34"/>
      <c r="C38" s="72" t="str">
        <f>IF(D16="加入しない","２人目","３人目")</f>
        <v>２人目</v>
      </c>
      <c r="D38" s="42">
        <f t="shared" ref="D38:D41" si="6">IF(E18="","-",IF(E18="未就学児",0.5,1))</f>
        <v>1</v>
      </c>
      <c r="E38" s="52">
        <f>IF(E18="","-",IF(P18&gt;=430000,P18-430000,0))</f>
        <v>0</v>
      </c>
      <c r="F38" s="42">
        <f>IF(E18="","-",IF(E18="40～64歳",1,0))</f>
        <v>0</v>
      </c>
      <c r="G38" s="52">
        <f>IF(E18="","-",IF(E18="40～64歳",IF(P18&gt;=430000,P18-430000,0),0))</f>
        <v>0</v>
      </c>
      <c r="H38" s="52">
        <f t="shared" ref="H38:H41" si="7">IF(E18="","-",IF(S18&gt;0,1,IF(L18&gt;0,1,0)))</f>
        <v>0</v>
      </c>
      <c r="I38" s="57"/>
      <c r="J38" s="41">
        <f>IF(E18="","-",K38+L38)</f>
        <v>39000</v>
      </c>
      <c r="K38" s="65">
        <f>IF(E18="","-",ROUNDDOWN(E38*O$8/100,-2)+ROUNDDOWN(E38*P$8/100,-2)+ROUNDDOWN(G38*Q$8/100,-2))</f>
        <v>0</v>
      </c>
      <c r="L38" s="65">
        <f t="shared" ref="L38:L41" si="8">IF(E18="","-",D38*SUM(O$9:P$9)+F38*Q$9)</f>
        <v>39000</v>
      </c>
      <c r="M38" s="71"/>
      <c r="N38" s="107"/>
      <c r="O38" s="108"/>
      <c r="P38" s="109"/>
      <c r="Q38" s="113"/>
      <c r="R38" s="33"/>
      <c r="S38" s="71"/>
      <c r="T38" s="71"/>
      <c r="U38" s="71"/>
      <c r="V38" s="71"/>
      <c r="W38" s="71"/>
      <c r="X38" s="71"/>
      <c r="Y38" s="71"/>
      <c r="Z38" s="71"/>
    </row>
    <row r="39" spans="1:28" ht="26.25" customHeight="1" x14ac:dyDescent="0.15">
      <c r="A39" s="71"/>
      <c r="B39" s="34"/>
      <c r="C39" s="72" t="str">
        <f>IF(D16="加入しない","３人目","４人目")</f>
        <v>３人目</v>
      </c>
      <c r="D39" s="42">
        <f t="shared" si="6"/>
        <v>0.5</v>
      </c>
      <c r="E39" s="52">
        <f>IF(E19="","-",IF(P19&gt;=430000,P19-430000,0))</f>
        <v>0</v>
      </c>
      <c r="F39" s="42">
        <f>IF(E19="","-",IF(E19="40～64歳",1,0))</f>
        <v>0</v>
      </c>
      <c r="G39" s="52">
        <f>IF(E19="","-",IF(E19="40～64歳",IF(P19&gt;=430000,P19-430000,0),0))</f>
        <v>0</v>
      </c>
      <c r="H39" s="52">
        <f t="shared" si="7"/>
        <v>0</v>
      </c>
      <c r="I39" s="57"/>
      <c r="J39" s="41">
        <f>IF(E19="","-",K39+L39)</f>
        <v>19500</v>
      </c>
      <c r="K39" s="65">
        <f t="shared" ref="K39:K41" si="9">IF(E19="","-",ROUNDDOWN(E39*O$8/100,-2)+ROUNDDOWN(E39*P$8/100,-2)+ROUNDDOWN(G39*Q$8/100,-2))</f>
        <v>0</v>
      </c>
      <c r="L39" s="65">
        <f t="shared" si="8"/>
        <v>19500</v>
      </c>
      <c r="M39" s="71"/>
      <c r="N39" s="71" t="s">
        <v>68</v>
      </c>
      <c r="O39" s="68">
        <f>SUM(O10:Q10)</f>
        <v>1040000</v>
      </c>
      <c r="P39" s="71" t="s">
        <v>69</v>
      </c>
      <c r="Q39" s="71"/>
      <c r="R39" s="33"/>
      <c r="S39" s="71"/>
      <c r="T39" s="71"/>
      <c r="U39" s="71"/>
      <c r="V39" s="71"/>
      <c r="W39" s="71"/>
      <c r="X39" s="71"/>
      <c r="Y39" s="71"/>
      <c r="Z39" s="71"/>
    </row>
    <row r="40" spans="1:28" ht="26.25" customHeight="1" x14ac:dyDescent="0.15">
      <c r="A40" s="71"/>
      <c r="B40" s="34"/>
      <c r="C40" s="72" t="str">
        <f>IF(D16="加入しない","４人目","５人目")</f>
        <v>４人目</v>
      </c>
      <c r="D40" s="42" t="str">
        <f t="shared" si="6"/>
        <v>-</v>
      </c>
      <c r="E40" s="52" t="str">
        <f>IF(E20="","-",IF(P20&gt;=430000,P20-430000,0))</f>
        <v>-</v>
      </c>
      <c r="F40" s="42" t="str">
        <f>IF(E20="","-",IF(E20="40～64歳",1,0))</f>
        <v>-</v>
      </c>
      <c r="G40" s="52" t="str">
        <f>IF(E20="","-",IF(E20="40～64歳",IF(P20&gt;=430000,P20-430000,0),0))</f>
        <v>-</v>
      </c>
      <c r="H40" s="52" t="str">
        <f t="shared" si="7"/>
        <v>-</v>
      </c>
      <c r="I40" s="57"/>
      <c r="J40" s="41" t="str">
        <f>IF(E20="","-",K40+L40)</f>
        <v>-</v>
      </c>
      <c r="K40" s="65" t="str">
        <f t="shared" si="9"/>
        <v>-</v>
      </c>
      <c r="L40" s="65" t="str">
        <f t="shared" si="8"/>
        <v>-</v>
      </c>
      <c r="M40" s="71"/>
      <c r="N40" s="98" t="s">
        <v>0</v>
      </c>
      <c r="O40" s="98"/>
      <c r="P40" s="98"/>
      <c r="Q40" s="98"/>
      <c r="R40" s="33"/>
      <c r="S40" s="71"/>
      <c r="T40" s="71"/>
      <c r="U40" s="71"/>
      <c r="V40" s="71"/>
      <c r="W40" s="71"/>
      <c r="X40" s="71"/>
      <c r="Y40" s="71"/>
      <c r="Z40" s="71"/>
    </row>
    <row r="41" spans="1:28" ht="26.25" customHeight="1" thickBot="1" x14ac:dyDescent="0.2">
      <c r="A41" s="71"/>
      <c r="B41" s="34"/>
      <c r="C41" s="72" t="str">
        <f>IF(D16="加入しない","５人目","６人目")</f>
        <v>５人目</v>
      </c>
      <c r="D41" s="44" t="str">
        <f t="shared" si="6"/>
        <v>-</v>
      </c>
      <c r="E41" s="53" t="str">
        <f>IF(E21="","-",IF(P21&gt;=430000,P21-430000,0))</f>
        <v>-</v>
      </c>
      <c r="F41" s="44" t="str">
        <f>IF(E21="","-",IF(E21="40～64歳",1,0))</f>
        <v>-</v>
      </c>
      <c r="G41" s="53" t="str">
        <f>IF(E21="","-",IF(E21="40～64歳",IF(P21&gt;=430000,P21-430000,0),0))</f>
        <v>-</v>
      </c>
      <c r="H41" s="53" t="str">
        <f t="shared" si="7"/>
        <v>-</v>
      </c>
      <c r="I41" s="57"/>
      <c r="J41" s="41" t="str">
        <f>IF(E21="","-",K41+L41)</f>
        <v>-</v>
      </c>
      <c r="K41" s="65" t="str">
        <f t="shared" si="9"/>
        <v>-</v>
      </c>
      <c r="L41" s="65" t="str">
        <f t="shared" si="8"/>
        <v>-</v>
      </c>
      <c r="M41" s="71"/>
      <c r="N41" s="93">
        <f>ROUNDDOWN(N37/12,0)</f>
        <v>20891</v>
      </c>
      <c r="O41" s="94"/>
      <c r="P41" s="95"/>
      <c r="Q41" s="29" t="s">
        <v>4</v>
      </c>
      <c r="R41" s="33"/>
      <c r="S41" s="71"/>
      <c r="T41" s="71"/>
      <c r="U41" s="71"/>
      <c r="V41" s="71"/>
      <c r="W41" s="71"/>
      <c r="X41" s="71"/>
      <c r="Y41" s="71"/>
      <c r="Z41" s="71"/>
    </row>
    <row r="42" spans="1:28" ht="26.25" customHeight="1" thickTop="1" x14ac:dyDescent="0.15">
      <c r="A42" s="71"/>
      <c r="B42" s="34"/>
      <c r="C42" s="71"/>
      <c r="D42" s="43">
        <f>SUM(D36:D41)</f>
        <v>2.5</v>
      </c>
      <c r="E42" s="54">
        <f>SUM(E36:E41)</f>
        <v>1240000</v>
      </c>
      <c r="F42" s="43">
        <f>SUM(F36:F41)</f>
        <v>1</v>
      </c>
      <c r="G42" s="54">
        <f>SUM(G36:G41)</f>
        <v>1240000</v>
      </c>
      <c r="H42" s="54">
        <f>SUM(H36:H41)</f>
        <v>2</v>
      </c>
      <c r="I42" s="57"/>
      <c r="J42" s="92" t="s">
        <v>31</v>
      </c>
      <c r="K42" s="92"/>
      <c r="L42" s="92"/>
      <c r="M42" s="71"/>
      <c r="N42" s="136" t="s">
        <v>9</v>
      </c>
      <c r="O42" s="136"/>
      <c r="P42" s="136"/>
      <c r="Q42" s="136"/>
      <c r="R42" s="33"/>
      <c r="S42" s="71"/>
      <c r="T42" s="71"/>
      <c r="U42" s="71"/>
      <c r="V42" s="71"/>
      <c r="W42" s="71"/>
      <c r="X42" s="71"/>
      <c r="Y42" s="71"/>
      <c r="Z42" s="71"/>
    </row>
    <row r="43" spans="1:28" ht="26.25" customHeight="1" thickBot="1" x14ac:dyDescent="0.2">
      <c r="A43" s="71"/>
      <c r="B43" s="36"/>
      <c r="C43" s="37"/>
      <c r="D43" s="37"/>
      <c r="E43" s="37"/>
      <c r="F43" s="37"/>
      <c r="G43" s="37"/>
      <c r="H43" s="37"/>
      <c r="I43" s="37"/>
      <c r="J43" s="37"/>
      <c r="K43" s="37"/>
      <c r="L43" s="37"/>
      <c r="M43" s="37"/>
      <c r="N43" s="37"/>
      <c r="O43" s="37"/>
      <c r="P43" s="37"/>
      <c r="Q43" s="37"/>
      <c r="R43" s="38"/>
      <c r="S43" s="71"/>
      <c r="T43" s="71"/>
      <c r="U43" s="71"/>
      <c r="V43" s="71"/>
      <c r="W43" s="71"/>
      <c r="X43" s="71"/>
      <c r="Y43" s="71"/>
      <c r="Z43" s="71"/>
    </row>
    <row r="44" spans="1:28" ht="26.25" customHeight="1" thickTop="1" x14ac:dyDescent="0.15">
      <c r="A44" s="71"/>
      <c r="B44" s="71"/>
      <c r="C44" s="71"/>
      <c r="D44" s="71"/>
      <c r="E44" s="71"/>
      <c r="F44" s="71"/>
      <c r="G44" s="71"/>
      <c r="H44" s="71"/>
      <c r="I44" s="71"/>
      <c r="J44" s="71"/>
      <c r="K44" s="71"/>
      <c r="L44" s="71"/>
      <c r="M44" s="71"/>
      <c r="N44" s="71"/>
      <c r="O44" s="71"/>
      <c r="P44" s="71"/>
      <c r="Q44" s="71"/>
      <c r="R44" s="71"/>
      <c r="S44" s="71"/>
      <c r="T44" s="71"/>
      <c r="V44" s="71"/>
      <c r="W44" s="71"/>
      <c r="X44" s="71"/>
      <c r="Y44" s="71"/>
      <c r="Z44" s="71"/>
      <c r="AA44" s="71"/>
      <c r="AB44" s="71"/>
    </row>
    <row r="45" spans="1:28" ht="26.25" customHeight="1" x14ac:dyDescent="0.15">
      <c r="A45" s="71"/>
      <c r="B45" s="71"/>
      <c r="C45" s="71"/>
      <c r="D45" s="71"/>
      <c r="E45" s="71"/>
      <c r="F45" s="71"/>
      <c r="G45" s="71"/>
      <c r="H45" s="71"/>
      <c r="I45" s="71"/>
      <c r="J45" s="71"/>
      <c r="K45" s="71"/>
      <c r="L45" s="71"/>
      <c r="M45" s="71"/>
      <c r="N45" s="71"/>
      <c r="O45" s="71"/>
      <c r="P45" s="71"/>
      <c r="R45" s="71"/>
      <c r="S45" s="71"/>
      <c r="T45" s="71"/>
      <c r="U45" s="71"/>
      <c r="V45" s="71"/>
      <c r="W45" s="71"/>
    </row>
    <row r="46" spans="1:28" ht="26.25" customHeight="1" x14ac:dyDescent="0.15">
      <c r="B46" s="99" t="s">
        <v>34</v>
      </c>
      <c r="C46" s="100"/>
      <c r="D46" s="100"/>
      <c r="E46" s="100"/>
      <c r="F46" s="100"/>
      <c r="G46" s="100"/>
      <c r="H46" s="100"/>
      <c r="I46" s="100"/>
      <c r="J46" s="100"/>
      <c r="K46" s="100"/>
      <c r="L46" s="100"/>
      <c r="M46" s="100"/>
      <c r="N46" s="100"/>
      <c r="O46" s="100"/>
      <c r="P46" s="100"/>
      <c r="Q46" s="100"/>
      <c r="R46" s="101"/>
      <c r="T46" s="71"/>
      <c r="U46" s="71"/>
      <c r="V46" s="71"/>
      <c r="W46" s="71"/>
      <c r="X46" s="71"/>
    </row>
    <row r="47" spans="1:28" ht="19.5" customHeight="1" x14ac:dyDescent="0.15">
      <c r="B47" s="25"/>
      <c r="C47" s="26"/>
      <c r="D47" s="26"/>
      <c r="E47" s="26"/>
      <c r="F47" s="26"/>
      <c r="G47" s="26"/>
      <c r="H47" s="26"/>
      <c r="I47" s="26"/>
      <c r="J47" s="26"/>
      <c r="K47" s="26"/>
      <c r="L47" s="26"/>
      <c r="M47" s="26"/>
      <c r="N47" s="26"/>
      <c r="O47" s="26"/>
      <c r="P47" s="26"/>
      <c r="Q47" s="26"/>
      <c r="R47" s="27"/>
      <c r="T47" s="71"/>
      <c r="U47" s="71"/>
      <c r="V47" s="71"/>
      <c r="W47" s="71"/>
      <c r="X47" s="71"/>
    </row>
    <row r="48" spans="1:28" ht="26.25" customHeight="1" x14ac:dyDescent="0.15">
      <c r="B48" s="18"/>
      <c r="C48" s="138" t="s">
        <v>39</v>
      </c>
      <c r="D48" s="138"/>
      <c r="E48" s="138"/>
      <c r="F48" s="138"/>
      <c r="G48" s="138"/>
      <c r="H48" s="138"/>
      <c r="I48" s="138"/>
      <c r="J48" s="138"/>
      <c r="K48" s="138"/>
      <c r="L48" s="138"/>
      <c r="M48" s="138"/>
      <c r="N48" s="138"/>
      <c r="O48" s="138"/>
      <c r="P48" s="138"/>
      <c r="Q48" s="138"/>
      <c r="R48" s="17"/>
      <c r="T48" s="71"/>
      <c r="U48" s="71"/>
      <c r="V48" s="71"/>
      <c r="W48" s="71"/>
      <c r="X48" s="71"/>
    </row>
    <row r="49" spans="2:27" ht="34.5" customHeight="1" x14ac:dyDescent="0.15">
      <c r="B49" s="13"/>
      <c r="C49" s="110" t="s">
        <v>5</v>
      </c>
      <c r="D49" s="110"/>
      <c r="E49" s="110"/>
      <c r="F49" s="110"/>
      <c r="G49" s="110"/>
      <c r="H49" s="110"/>
      <c r="I49" s="110"/>
      <c r="J49" s="72" t="s">
        <v>12</v>
      </c>
      <c r="K49" s="97" t="s">
        <v>48</v>
      </c>
      <c r="L49" s="97"/>
      <c r="M49" s="59"/>
      <c r="N49" s="96" t="s">
        <v>44</v>
      </c>
      <c r="O49" s="96"/>
      <c r="P49" s="96"/>
      <c r="Q49" s="96"/>
      <c r="R49" s="14"/>
      <c r="T49" s="71"/>
      <c r="U49" s="71"/>
      <c r="V49" s="71"/>
      <c r="W49" s="71"/>
      <c r="X49" s="71"/>
    </row>
    <row r="50" spans="2:27" ht="26.25" customHeight="1" x14ac:dyDescent="0.15">
      <c r="B50" s="13"/>
      <c r="C50" s="129" t="s">
        <v>62</v>
      </c>
      <c r="D50" s="129"/>
      <c r="E50" s="129"/>
      <c r="F50" s="129"/>
      <c r="G50" s="129"/>
      <c r="H50" s="129"/>
      <c r="I50" s="129"/>
      <c r="J50" s="39" t="s">
        <v>6</v>
      </c>
      <c r="K50" s="89">
        <f>430000+IF(H42-1&gt;0,H42-1,0)*100000</f>
        <v>530000</v>
      </c>
      <c r="L50" s="89"/>
      <c r="M50" s="59"/>
      <c r="N50" s="12" t="str">
        <f>IF(Q22&gt;430000+IF(H42-1&gt;0,H42-1,0)*100000,"該当しません",ROUNDDOWN(E42*O8/100,-2)+ROUNDDOWN(E42*P8/100,-2)+D42*SUM(O9:P9)*0.3+ROUNDDOWN(G42*Q8/100,-2)+F42*Q9*0.3)</f>
        <v>該当しません</v>
      </c>
      <c r="O50" s="30" t="s">
        <v>13</v>
      </c>
      <c r="P50" s="12" t="str">
        <f>IF(N50="該当しません","該当しません",ROUNDDOWN(N50/12,0))</f>
        <v>該当しません</v>
      </c>
      <c r="Q50" s="29" t="s">
        <v>4</v>
      </c>
      <c r="R50" s="14"/>
      <c r="T50" s="71"/>
      <c r="U50" s="71"/>
      <c r="V50" s="71"/>
      <c r="W50" s="71"/>
      <c r="X50" s="71"/>
    </row>
    <row r="51" spans="2:27" ht="26.25" customHeight="1" x14ac:dyDescent="0.15">
      <c r="B51" s="13"/>
      <c r="C51" s="129" t="s">
        <v>78</v>
      </c>
      <c r="D51" s="129"/>
      <c r="E51" s="129"/>
      <c r="F51" s="129"/>
      <c r="G51" s="129"/>
      <c r="H51" s="129"/>
      <c r="I51" s="129"/>
      <c r="J51" s="39" t="s">
        <v>7</v>
      </c>
      <c r="K51" s="89">
        <f>430000+IF(H42-1&gt;0,H42-1,0)*100000+IF(D16="加入しない",COUNT(D37:D41),COUNT(D36:D41))*295000</f>
        <v>1415000</v>
      </c>
      <c r="L51" s="89"/>
      <c r="M51" s="59"/>
      <c r="N51" s="12" t="str">
        <f>IF(Q22&gt;430000+IF(H42-1&gt;0,H42-1,0)*100000+D42*295000,"該当しません",ROUNDDOWN(E42*O8/100,-2)+ROUNDDOWN(E42*P8/100,-2)+D42*SUM(O9:P9)*0.5+ROUNDDOWN(G42*Q8/100,-2)+F42*Q9*0.5)</f>
        <v>該当しません</v>
      </c>
      <c r="O51" s="30" t="s">
        <v>13</v>
      </c>
      <c r="P51" s="12" t="str">
        <f>IF(N51="該当しません","該当しません",ROUNDDOWN(N51/12,0))</f>
        <v>該当しません</v>
      </c>
      <c r="Q51" s="29" t="s">
        <v>4</v>
      </c>
      <c r="R51" s="14"/>
      <c r="T51" s="71"/>
      <c r="U51" s="71"/>
      <c r="V51" s="71"/>
      <c r="W51" s="71"/>
      <c r="X51" s="71"/>
    </row>
    <row r="52" spans="2:27" ht="26.25" customHeight="1" x14ac:dyDescent="0.15">
      <c r="B52" s="13"/>
      <c r="C52" s="129" t="s">
        <v>79</v>
      </c>
      <c r="D52" s="129"/>
      <c r="E52" s="129"/>
      <c r="F52" s="129"/>
      <c r="G52" s="129"/>
      <c r="H52" s="129"/>
      <c r="I52" s="129"/>
      <c r="J52" s="39" t="s">
        <v>8</v>
      </c>
      <c r="K52" s="89">
        <f>430000+IF(H42-1&gt;0,H42-1,0)*100000+IF(D16="加入しない",COUNT(D37:D41),COUNT(D36:D41))*545000</f>
        <v>2165000</v>
      </c>
      <c r="L52" s="89"/>
      <c r="M52" s="59"/>
      <c r="N52" s="12">
        <f>IF(Q22&gt;430000+IF(H42-1&gt;0,H42-1,0)*100000+D42*545000,"該当しません",ROUNDDOWN(E42*O8/100,-2)+ROUNDDOWN(E42*P8/100,-2)+D42*SUM(O9:P9)*0.8+ROUNDDOWN(G42*Q8/100,-2)+F42*Q9*0.8)</f>
        <v>228800</v>
      </c>
      <c r="O52" s="30" t="s">
        <v>13</v>
      </c>
      <c r="P52" s="12">
        <f>IF(N52="該当しません","該当しません",ROUNDDOWN(N52/12,0))</f>
        <v>19066</v>
      </c>
      <c r="Q52" s="29" t="s">
        <v>4</v>
      </c>
      <c r="R52" s="14"/>
      <c r="T52" s="71"/>
      <c r="U52" s="71"/>
      <c r="V52" s="71"/>
      <c r="W52" s="71"/>
      <c r="X52" s="71"/>
    </row>
    <row r="53" spans="2:27" ht="33.75" customHeight="1" x14ac:dyDescent="0.15">
      <c r="B53" s="4"/>
      <c r="C53" s="121" t="s">
        <v>49</v>
      </c>
      <c r="D53" s="121"/>
      <c r="E53" s="121"/>
      <c r="F53" s="121"/>
      <c r="G53" s="121"/>
      <c r="H53" s="121"/>
      <c r="I53" s="121"/>
      <c r="J53" s="121"/>
      <c r="K53" s="121"/>
      <c r="L53" s="121"/>
      <c r="M53" s="121"/>
      <c r="N53" s="121"/>
      <c r="O53" s="121"/>
      <c r="P53" s="121"/>
      <c r="Q53" s="121"/>
      <c r="R53" s="5"/>
      <c r="T53" s="71"/>
      <c r="U53" s="71"/>
      <c r="V53" s="71"/>
      <c r="W53" s="71"/>
      <c r="X53" s="71"/>
    </row>
    <row r="54" spans="2:27" ht="26.25" customHeight="1" x14ac:dyDescent="0.15">
      <c r="M54" s="71"/>
      <c r="N54" s="71"/>
      <c r="O54" s="71"/>
      <c r="P54" s="71"/>
      <c r="Q54" s="71"/>
      <c r="R54" s="71"/>
      <c r="S54" s="71"/>
      <c r="T54" s="71"/>
      <c r="U54" s="71"/>
      <c r="V54" s="71"/>
      <c r="W54" s="71"/>
      <c r="Z54" s="71"/>
      <c r="AA54" s="71"/>
    </row>
    <row r="55" spans="2:27" ht="26.25" customHeight="1" x14ac:dyDescent="0.15">
      <c r="L55" s="71"/>
      <c r="N55" s="71"/>
      <c r="O55" s="71"/>
      <c r="P55" s="71"/>
    </row>
    <row r="56" spans="2:27" ht="26.25" customHeight="1" x14ac:dyDescent="0.15">
      <c r="N56" s="71"/>
      <c r="O56" s="71"/>
      <c r="P56" s="71"/>
    </row>
    <row r="58" spans="2:27" ht="26.25" customHeight="1" x14ac:dyDescent="0.15">
      <c r="N58" s="71"/>
      <c r="O58" s="71"/>
      <c r="P58" s="71"/>
      <c r="Q58" s="71"/>
    </row>
    <row r="59" spans="2:27" ht="26.25" customHeight="1" x14ac:dyDescent="0.15">
      <c r="N59" s="71"/>
      <c r="O59" s="71"/>
      <c r="P59" s="71"/>
      <c r="Q59" s="71"/>
      <c r="R59" s="71"/>
    </row>
  </sheetData>
  <sheetProtection algorithmName="SHA-512" hashValue="vWQuR8H21xlQXe8d9DYmnQ6fUG32+F8nqnC8uIjJVQZ55UFXxiuKOe1fCRwbrFvTzLLNcm0QnXncE0K9ZPd0XA==" saltValue="sWqDz6Ia2o9BnVw484bheA==" spinCount="100000" sheet="1" objects="1" scenarios="1"/>
  <protectedRanges>
    <protectedRange sqref="D16:F16 E17:F21" name="範囲1"/>
  </protectedRanges>
  <mergeCells count="57">
    <mergeCell ref="C51:I51"/>
    <mergeCell ref="K51:L51"/>
    <mergeCell ref="C52:I52"/>
    <mergeCell ref="K52:L52"/>
    <mergeCell ref="C53:Q53"/>
    <mergeCell ref="C50:I50"/>
    <mergeCell ref="K50:L50"/>
    <mergeCell ref="N36:Q36"/>
    <mergeCell ref="N37:P38"/>
    <mergeCell ref="Q37:Q38"/>
    <mergeCell ref="N40:Q40"/>
    <mergeCell ref="N41:P41"/>
    <mergeCell ref="J42:L42"/>
    <mergeCell ref="N42:Q42"/>
    <mergeCell ref="B46:R46"/>
    <mergeCell ref="C48:Q48"/>
    <mergeCell ref="C49:I49"/>
    <mergeCell ref="K49:L49"/>
    <mergeCell ref="N49:Q49"/>
    <mergeCell ref="C23:Q23"/>
    <mergeCell ref="C25:Q25"/>
    <mergeCell ref="B30:R31"/>
    <mergeCell ref="M32:Q35"/>
    <mergeCell ref="C33:H33"/>
    <mergeCell ref="J33:L33"/>
    <mergeCell ref="C34:C35"/>
    <mergeCell ref="D34:E34"/>
    <mergeCell ref="F34:G34"/>
    <mergeCell ref="H34:H35"/>
    <mergeCell ref="J34:J35"/>
    <mergeCell ref="C24:Q24"/>
    <mergeCell ref="Q13:Q15"/>
    <mergeCell ref="H14:H15"/>
    <mergeCell ref="J14:J15"/>
    <mergeCell ref="K14:K15"/>
    <mergeCell ref="S14:S15"/>
    <mergeCell ref="L13:L15"/>
    <mergeCell ref="M13:M15"/>
    <mergeCell ref="N13:N15"/>
    <mergeCell ref="C9:L9"/>
    <mergeCell ref="C10:L10"/>
    <mergeCell ref="C12:P12"/>
    <mergeCell ref="C13:C15"/>
    <mergeCell ref="D13:D14"/>
    <mergeCell ref="E13:E14"/>
    <mergeCell ref="F13:F14"/>
    <mergeCell ref="G13:G15"/>
    <mergeCell ref="I13:I15"/>
    <mergeCell ref="J13:K13"/>
    <mergeCell ref="O13:O15"/>
    <mergeCell ref="P13:P15"/>
    <mergeCell ref="C8:L8"/>
    <mergeCell ref="N2:P2"/>
    <mergeCell ref="B3:R3"/>
    <mergeCell ref="B4:R4"/>
    <mergeCell ref="C6:L7"/>
    <mergeCell ref="N6:Q6"/>
  </mergeCells>
  <phoneticPr fontId="1"/>
  <dataValidations count="3">
    <dataValidation type="list" allowBlank="1" showInputMessage="1" showErrorMessage="1" sqref="E16:E21" xr:uid="{D2CDC72D-487F-40C2-8D39-ED0DE26F80A5}">
      <formula1>"未就学児,就学児～39歳,40～64歳,65歳以上"</formula1>
    </dataValidation>
    <dataValidation type="list" allowBlank="1" showInputMessage="1" showErrorMessage="1" sqref="F16:F21" xr:uid="{EA80FF72-4CF6-4D05-83C7-E63822C84BD2}">
      <formula1>"該当する,該当しない"</formula1>
    </dataValidation>
    <dataValidation type="list" allowBlank="1" showInputMessage="1" showErrorMessage="1" sqref="D16" xr:uid="{D60652E0-E784-496A-BFCF-50B04CE11F21}">
      <formula1>"加入する,加入しない"</formula1>
    </dataValidation>
  </dataValidations>
  <printOptions horizontalCentered="1"/>
  <pageMargins left="0.23622047244094491" right="0.23622047244094491" top="0.55118110236220474" bottom="0.55118110236220474" header="0.31496062992125984" footer="0.31496062992125984"/>
  <pageSetup paperSize="9" scale="6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データクリア">
                <anchor moveWithCells="1" sizeWithCells="1">
                  <from>
                    <xdr:col>11</xdr:col>
                    <xdr:colOff>571500</xdr:colOff>
                    <xdr:row>11</xdr:row>
                    <xdr:rowOff>28575</xdr:rowOff>
                  </from>
                  <to>
                    <xdr:col>13</xdr:col>
                    <xdr:colOff>238125</xdr:colOff>
                    <xdr:row>11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試算結果</vt:lpstr>
      <vt:lpstr>記入例</vt:lpstr>
      <vt:lpstr>記入例!Print_Area</vt:lpstr>
      <vt:lpstr>試算結果!Print_Area</vt:lpstr>
    </vt:vector>
  </TitlesOfParts>
  <Company>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行田市</dc:creator>
  <cp:lastModifiedBy>宮倉　祥悟</cp:lastModifiedBy>
  <cp:lastPrinted>2024-02-27T04:34:37Z</cp:lastPrinted>
  <dcterms:created xsi:type="dcterms:W3CDTF">2018-02-19T05:03:28Z</dcterms:created>
  <dcterms:modified xsi:type="dcterms:W3CDTF">2024-03-01T07:38:56Z</dcterms:modified>
</cp:coreProperties>
</file>